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15" windowHeight="12735" tabRatio="675" firstSheet="3" activeTab="6"/>
  </bookViews>
  <sheets>
    <sheet name="No New Revenue" sheetId="1" r:id="rId1"/>
    <sheet name="50-859 SCH WO 313" sheetId="2" r:id="rId2"/>
    <sheet name="50-884 SCH with 313" sheetId="3" r:id="rId3"/>
    <sheet name="50-856 County City Others" sheetId="4" r:id="rId4"/>
    <sheet name="50-858 Water Dist Low Tax" sheetId="5" r:id="rId5"/>
    <sheet name="50-860 Water Dist" sheetId="6" r:id="rId6"/>
    <sheet name="50-212 Notice of Tax Rate" sheetId="7" r:id="rId7"/>
    <sheet name="50-197" sheetId="8" state="hidden" r:id="rId8"/>
    <sheet name="50-198" sheetId="9" state="hidden" r:id="rId9"/>
    <sheet name="50-280 pg1" sheetId="10" state="hidden" r:id="rId10"/>
    <sheet name="50-280 pg2" sheetId="11" state="hidden" r:id="rId11"/>
    <sheet name="50-304 Water Dist Hearing" sheetId="12" r:id="rId12"/>
    <sheet name="50-757" sheetId="13" state="hidden" r:id="rId13"/>
    <sheet name="50-777 pg1" sheetId="14" r:id="rId14"/>
    <sheet name="50-777 pg2" sheetId="15" r:id="rId15"/>
    <sheet name="50-786" sheetId="16" r:id="rId16"/>
    <sheet name="50-818" sheetId="17" state="hidden" r:id="rId17"/>
    <sheet name="50-819" sheetId="18" state="hidden" r:id="rId18"/>
  </sheets>
  <definedNames>
    <definedName name="address">'No New Revenue'!$J$42</definedName>
    <definedName name="city_state">'No New Revenue'!$J$48</definedName>
    <definedName name="countyormunicipality">'No New Revenue'!$J$49</definedName>
    <definedName name="dateandtime">'No New Revenue'!$J$54</definedName>
    <definedName name="dateofmeeting">'No New Revenue'!$J$56</definedName>
    <definedName name="dateprepared">'No New Revenue'!$J$45</definedName>
    <definedName name="eff_apyr">'No New Revenue'!$L$2</definedName>
    <definedName name="eff_code">'No New Revenue'!$D$2</definedName>
    <definedName name="eff_datetime">'No New Revenue'!$B$1</definedName>
    <definedName name="eff_desc">'No New Revenue'!$F$2</definedName>
    <definedName name="eff_hist2525d">'No New Revenue'!$K$7</definedName>
    <definedName name="eff_histabsolutexempt">'No New Revenue'!$K$20</definedName>
    <definedName name="eff_histchapter313appraisedis">'No New Revenue'!$K$13</definedName>
    <definedName name="eff_histchapter313limitedmo">'No New Revenue'!$K$14</definedName>
    <definedName name="eff_histchapter42">'No New Revenue'!$K$8</definedName>
    <definedName name="eff_histprdmkt">'No New Revenue'!$K$23</definedName>
    <definedName name="eff_histtaxceiling">'No New Revenue'!$K$11</definedName>
    <definedName name="eff_histtaxrate">'No New Revenue'!$K$18</definedName>
    <definedName name="eff_histtaxrateis">'No New Revenue'!$K$17</definedName>
    <definedName name="eff_histtaxratemo">'No New Revenue'!$K$16</definedName>
    <definedName name="eff_histtxbl">'No New Revenue'!$K$6</definedName>
    <definedName name="eff_histtxblrecog">'No New Revenue'!$K$9</definedName>
    <definedName name="eff_newchapter313">'No New Revenue'!$K$33</definedName>
    <definedName name="eff_newtxbl">'No New Revenue'!$K$34</definedName>
    <definedName name="eff_newtxblabate">'No New Revenue'!$K$35</definedName>
    <definedName name="eff_partialexempt">'No New Revenue'!$K$21</definedName>
    <definedName name="eff_pollution">'No New Revenue'!$K$27</definedName>
    <definedName name="eff_prd">'No New Revenue'!$K$24</definedName>
    <definedName name="eff_taxceiling">'No New Revenue'!$K$32</definedName>
    <definedName name="eff_tif">'No New Revenue'!$K$28</definedName>
    <definedName name="eff_txbl">'No New Revenue'!$K$26</definedName>
    <definedName name="eff_txyr">'No New Revenue'!$N$2</definedName>
    <definedName name="emailaddress">'No New Revenue'!$J$52</definedName>
    <definedName name="meetingplace">'No New Revenue'!$J$55</definedName>
    <definedName name="nameofcountyormunicipaltaxassessor_collector">'No New Revenue'!$J$50</definedName>
    <definedName name="nameofpersonpreparingthisnotice">'No New Revenue'!$J$43</definedName>
    <definedName name="nameofroom_building_physicallocation">'No New Revenue'!$J$47</definedName>
    <definedName name="_xlnm.Print_Area" localSheetId="7">'50-197'!$A$1:$I$52</definedName>
    <definedName name="_xlnm.Print_Area" localSheetId="8">'50-198'!$A$1:$I$61</definedName>
    <definedName name="_xlnm.Print_Area" localSheetId="6">'50-212 Notice of Tax Rate'!$A$1:$AC$139</definedName>
    <definedName name="_xlnm.Print_Area" localSheetId="9">'50-280 pg1'!$A$1:$I$50</definedName>
    <definedName name="_xlnm.Print_Area" localSheetId="10">'50-280 pg2'!$A$1:$L$48</definedName>
    <definedName name="_xlnm.Print_Area" localSheetId="11">'50-304 Water Dist Hearing'!$A$1:$J$79</definedName>
    <definedName name="_xlnm.Print_Area" localSheetId="12">'50-757'!$A$1:$I$51</definedName>
    <definedName name="_xlnm.Print_Area" localSheetId="13">'50-777 pg1'!$A$1:$I$52</definedName>
    <definedName name="_xlnm.Print_Area" localSheetId="14">'50-777 pg2'!$A$1:$L$45</definedName>
    <definedName name="_xlnm.Print_Area" localSheetId="15">'50-786'!$A$1:$I$53</definedName>
    <definedName name="_xlnm.Print_Area" localSheetId="17">'50-819'!$A$1:$I$45</definedName>
    <definedName name="_xlnm.Print_Area" localSheetId="3">'50-856 County City Others'!$A$1:$D$186</definedName>
    <definedName name="_xlnm.Print_Area" localSheetId="4">'50-858 Water Dist Low Tax'!$A$1:$D$109</definedName>
    <definedName name="_xlnm.Print_Area" localSheetId="1">'50-859 SCH WO 313'!$A$1:$D$116</definedName>
    <definedName name="_xlnm.Print_Area" localSheetId="2">'50-884 SCH with 313'!$A$1:$D$138</definedName>
    <definedName name="_xlnm.Print_Area" localSheetId="0">'No New Revenue'!$A$1:$O$64</definedName>
    <definedName name="publicmeetingat">'No New Revenue'!$J$46</definedName>
    <definedName name="telephonenumber">'No New Revenue'!$J$51</definedName>
    <definedName name="timeofmeeting">'No New Revenue'!$J$57</definedName>
    <definedName name="title">'No New Revenue'!$J$44</definedName>
    <definedName name="websiteaddress">'No New Revenue'!$J$53</definedName>
    <definedName name="Z_8C5E928A_97E0_44B1_879D_C91BDD249B4C_.wvu.FilterData" localSheetId="0" hidden="1">'No New Revenue'!$B$4:$N$4</definedName>
    <definedName name="Z_8C5E928A_97E0_44B1_879D_C91BDD249B4C_.wvu.PrintArea" localSheetId="6" hidden="1">'50-212 Notice of Tax Rate'!$A$1:$M$66</definedName>
    <definedName name="Z_8C5E928A_97E0_44B1_879D_C91BDD249B4C_.wvu.PrintArea" localSheetId="13" hidden="1">'50-777 pg1'!$A$1:$I$52</definedName>
    <definedName name="Z_8C5E928A_97E0_44B1_879D_C91BDD249B4C_.wvu.PrintArea" localSheetId="3" hidden="1">'50-856 County City Others'!$A$2:$D$143</definedName>
    <definedName name="Z_8C5E928A_97E0_44B1_879D_C91BDD249B4C_.wvu.PrintArea" localSheetId="1" hidden="1">'50-859 SCH WO 313'!$A$1:$D$90</definedName>
    <definedName name="Z_8C5E928A_97E0_44B1_879D_C91BDD249B4C_.wvu.PrintArea" localSheetId="0" hidden="1">'No New Revenue'!$A$1:$O$64</definedName>
    <definedName name="Z_D9C52D58_E81E_4AED_A8BE_73ABBF6179A0_.wvu.PrintArea" localSheetId="3" hidden="1">'50-856 County City Others'!$A$2:$D$143</definedName>
    <definedName name="Z_D9C52D58_E81E_4AED_A8BE_73ABBF6179A0_.wvu.PrintArea" localSheetId="1" hidden="1">'50-859 SCH WO 313'!$A$1:$D$90</definedName>
    <definedName name="Z_D9C52D58_E81E_4AED_A8BE_73ABBF6179A0_.wvu.PrintArea" localSheetId="0" hidden="1">'No New Revenue'!$A$1:$O$36</definedName>
  </definedNames>
  <calcPr fullCalcOnLoad="1"/>
</workbook>
</file>

<file path=xl/comments1.xml><?xml version="1.0" encoding="utf-8"?>
<comments xmlns="http://schemas.openxmlformats.org/spreadsheetml/2006/main">
  <authors>
    <author>SDS</author>
  </authors>
  <commentList>
    <comment ref="C30" authorId="0">
      <text>
        <r>
          <rPr>
            <b/>
            <sz val="9"/>
            <rFont val="Tahoma"/>
            <family val="2"/>
          </rPr>
          <t>SDS:</t>
        </r>
        <r>
          <rPr>
            <sz val="9"/>
            <rFont val="Tahoma"/>
            <family val="2"/>
          </rPr>
          <t xml:space="preserve">
* Please contact Chief Apprasier to obtain estimated Recognizable values of property under protest</t>
        </r>
      </text>
    </comment>
    <comment ref="L30" authorId="0">
      <text>
        <r>
          <rPr>
            <b/>
            <sz val="9"/>
            <rFont val="Tahoma"/>
            <family val="2"/>
          </rPr>
          <t>SDS:</t>
        </r>
        <r>
          <rPr>
            <sz val="9"/>
            <rFont val="Tahoma"/>
            <family val="2"/>
          </rPr>
          <t xml:space="preserve">
* Please contact Chief Apprasier to obtain estimated Recognizable values of property under protest</t>
        </r>
      </text>
    </comment>
    <comment ref="N30"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2.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A40" authorId="0">
      <text>
        <r>
          <rPr>
            <b/>
            <sz val="9"/>
            <rFont val="Tahoma"/>
            <family val="2"/>
          </rPr>
          <t>SDS:</t>
        </r>
        <r>
          <rPr>
            <sz val="9"/>
            <rFont val="Tahoma"/>
            <family val="2"/>
          </rPr>
          <t xml:space="preserve">
(governing body of the water district)
</t>
        </r>
      </text>
    </comment>
    <comment ref="A41" authorId="0">
      <text>
        <r>
          <rPr>
            <b/>
            <sz val="9"/>
            <rFont val="Tahoma"/>
            <family val="2"/>
          </rPr>
          <t>SDS:</t>
        </r>
        <r>
          <rPr>
            <sz val="9"/>
            <rFont val="Tahoma"/>
            <family val="2"/>
          </rPr>
          <t xml:space="preserve">
(description of purpose of increase)</t>
        </r>
      </text>
    </comment>
  </commentList>
</comments>
</file>

<file path=xl/comments13.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4.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5.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6.xml><?xml version="1.0" encoding="utf-8"?>
<comments xmlns="http://schemas.openxmlformats.org/spreadsheetml/2006/main">
  <authors>
    <author>SDS</author>
  </authors>
  <commentList>
    <comment ref="B6"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Date, year</t>
        </r>
      </text>
    </comment>
    <comment ref="B8" authorId="0">
      <text>
        <r>
          <rPr>
            <b/>
            <sz val="9"/>
            <rFont val="Tahoma"/>
            <family val="2"/>
          </rPr>
          <t>SDS:</t>
        </r>
        <r>
          <rPr>
            <sz val="9"/>
            <rFont val="Tahoma"/>
            <family val="2"/>
          </rPr>
          <t xml:space="preserve">
Name of room, building, physical location</t>
        </r>
      </text>
    </comment>
    <comment ref="A9" authorId="0">
      <text>
        <r>
          <rPr>
            <b/>
            <sz val="9"/>
            <rFont val="Tahoma"/>
            <family val="2"/>
          </rPr>
          <t>SDS:</t>
        </r>
        <r>
          <rPr>
            <sz val="9"/>
            <rFont val="Tahoma"/>
            <family val="2"/>
          </rPr>
          <t xml:space="preserve">
City, state</t>
        </r>
      </text>
    </comment>
  </commentList>
</comments>
</file>

<file path=xl/comments17.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2.xml><?xml version="1.0" encoding="utf-8"?>
<comments xmlns="http://schemas.openxmlformats.org/spreadsheetml/2006/main">
  <authors>
    <author>SDS</author>
  </authors>
  <commentList>
    <comment ref="C48"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3.xml><?xml version="1.0" encoding="utf-8"?>
<comments xmlns="http://schemas.openxmlformats.org/spreadsheetml/2006/main">
  <authors>
    <author>SDS</author>
  </authors>
  <commentList>
    <comment ref="C6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4.xml><?xml version="1.0" encoding="utf-8"?>
<comments xmlns="http://schemas.openxmlformats.org/spreadsheetml/2006/main">
  <authors>
    <author>SDS</author>
  </authors>
  <commentList>
    <comment ref="C5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7.xml><?xml version="1.0" encoding="utf-8"?>
<comments xmlns="http://schemas.openxmlformats.org/spreadsheetml/2006/main">
  <authors>
    <author>SDS</author>
  </authors>
  <commentLis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8.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comments9.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sharedStrings.xml><?xml version="1.0" encoding="utf-8"?>
<sst xmlns="http://schemas.openxmlformats.org/spreadsheetml/2006/main" count="1342" uniqueCount="893">
  <si>
    <t>7/28/2020 3:47:38 PM</t>
  </si>
  <si>
    <t>NO NEW REVENUE TAX RATE TOTALS</t>
  </si>
  <si>
    <t>APR Year</t>
  </si>
  <si>
    <t>Tax Year</t>
  </si>
  <si>
    <t xml:space="preserve">Entity: </t>
  </si>
  <si>
    <t>RSP</t>
  </si>
  <si>
    <t>RSP-SPECIAL ROAD (2020)</t>
  </si>
  <si>
    <t>Year</t>
  </si>
  <si>
    <t>Description</t>
  </si>
  <si>
    <t>Input Data Here</t>
  </si>
  <si>
    <t>Sch w/o 313</t>
  </si>
  <si>
    <t>Sch 313</t>
  </si>
  <si>
    <t>Non School</t>
  </si>
  <si>
    <t>Total taxable value</t>
  </si>
  <si>
    <t>Taxable value</t>
  </si>
  <si>
    <t>25.25(d) Adjustments</t>
  </si>
  <si>
    <t>Appeal Under Chapter 42 as of July 25</t>
  </si>
  <si>
    <t>Recognizable taxable value</t>
  </si>
  <si>
    <t>L.1</t>
  </si>
  <si>
    <t>Tax ceilings</t>
  </si>
  <si>
    <t>Total taxable value of homesteads with tax ceilings. These include the homesteads of homeowners age 65 or older or disabled</t>
  </si>
  <si>
    <t>L.2</t>
  </si>
  <si>
    <t>Taxable value not subject M&amp;O taxation, due to limitation under Tax Code Chapter 313</t>
  </si>
  <si>
    <t>Appraised I&amp;S value of property subject to chapter 313 agreement</t>
  </si>
  <si>
    <t>L.4A</t>
  </si>
  <si>
    <t>Limited M&amp;O value of property subject to vhapter 313 agreement</t>
  </si>
  <si>
    <t>L.4B</t>
  </si>
  <si>
    <t>Total adopted tax rate</t>
  </si>
  <si>
    <t>M&amp;O or maintenance &amp; operations rate</t>
  </si>
  <si>
    <t>L.6A</t>
  </si>
  <si>
    <t>L.28</t>
  </si>
  <si>
    <t>I&amp;S or debt rate</t>
  </si>
  <si>
    <t>L.6B</t>
  </si>
  <si>
    <t>Total adopted tax rate (eg. school rate $1.06 =&gt; 0.01060000)</t>
  </si>
  <si>
    <t>L.4</t>
  </si>
  <si>
    <t>Taxable value lost because property first qualified for an exemption in 2020</t>
  </si>
  <si>
    <t>Absolute exemptions (use prior year market value)</t>
  </si>
  <si>
    <t>L.10A</t>
  </si>
  <si>
    <t>L.13A</t>
  </si>
  <si>
    <t>Partial exemptions (current year exemption amount or if percentage exemption use percentage times prior year value)</t>
  </si>
  <si>
    <t>L.10B</t>
  </si>
  <si>
    <t>L.13B</t>
  </si>
  <si>
    <t>Taxable value lost because property first qualified for agricultural appraisal (1-d or 1-d-1), timber appraisal, or special appraisal in 2020</t>
  </si>
  <si>
    <t>Prior year productivity market value</t>
  </si>
  <si>
    <t>L.11A</t>
  </si>
  <si>
    <t>L.14A</t>
  </si>
  <si>
    <t>Current year productivity or special appraised value</t>
  </si>
  <si>
    <t>L.11B</t>
  </si>
  <si>
    <t>L.14B</t>
  </si>
  <si>
    <t>Total taxable value on the certified appraisal roll today</t>
  </si>
  <si>
    <t>Certified taxable value</t>
  </si>
  <si>
    <t>L.17A</t>
  </si>
  <si>
    <t>L.23A</t>
  </si>
  <si>
    <t>L.18A</t>
  </si>
  <si>
    <t>Pollution control and energy storage system exemption</t>
  </si>
  <si>
    <t>L.17B</t>
  </si>
  <si>
    <t>L.23B</t>
  </si>
  <si>
    <t>L.18C</t>
  </si>
  <si>
    <t>TIF zone captured appraised value of property taxable by a taxing unit with in a tax increment financing zone</t>
  </si>
  <si>
    <t>L.18D</t>
  </si>
  <si>
    <t>Total value of properties under protest</t>
  </si>
  <si>
    <t>* Please contact Chief Apprasier to obtain estimated Recognizable values of property under protest</t>
  </si>
  <si>
    <t>L.24A</t>
  </si>
  <si>
    <t>L.19A</t>
  </si>
  <si>
    <t>Taxable value of homesteads with tax ceilings. These include the homesteads of homeowners age 65 or older or disabled</t>
  </si>
  <si>
    <t>L.19</t>
  </si>
  <si>
    <t>L.25A</t>
  </si>
  <si>
    <t>L.20</t>
  </si>
  <si>
    <t>New value of property subject to chapter 313 agreements</t>
  </si>
  <si>
    <t>L.25B</t>
  </si>
  <si>
    <t>Taxable value of new improvements and new personal property located in new improvements</t>
  </si>
  <si>
    <t>L.22</t>
  </si>
  <si>
    <t>L.30</t>
  </si>
  <si>
    <t>L.23</t>
  </si>
  <si>
    <t>New Improvements on Which a Tax Abatement Agreement Has Expired for 2020</t>
  </si>
  <si>
    <t>NO NEW REVENUE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</si>
  <si>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</si>
  <si>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</si>
  <si>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</si>
  <si>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</si>
  <si>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</si>
  <si>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</si>
  <si>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</si>
  <si>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</si>
  <si>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</si>
  <si>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</si>
  <si>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</si>
  <si>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</si>
  <si>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</si>
  <si>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</si>
  <si>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</si>
  <si>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</si>
  <si>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</si>
  <si>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2020</t>
  </si>
  <si>
    <t>Texas Comptroller of Public Accounts</t>
  </si>
  <si>
    <r>
      <rPr>
        <sz val="10"/>
        <color indexed="8"/>
        <rFont val="Times New Roman"/>
        <family val="1"/>
      </rPr>
      <t xml:space="preserve">Form </t>
    </r>
    <r>
      <rPr>
        <b/>
        <sz val="11"/>
        <color indexed="9"/>
        <rFont val="Times New Roman"/>
        <family val="1"/>
      </rPr>
      <t>50-859</t>
    </r>
  </si>
  <si>
    <t>2020 Tax Rate Calculation Worksheet</t>
  </si>
  <si>
    <t>School Districts Without Chapter 313 Agreements</t>
  </si>
  <si>
    <t>Phone (area code and number)</t>
  </si>
  <si>
    <t>School District's Address, City, State, Zip Code</t>
  </si>
  <si>
    <t>School District's Website Address</t>
  </si>
  <si>
    <r>
      <rPr>
        <sz val="10"/>
        <color indexed="8"/>
        <rFont val="Times New Roman"/>
        <family val="1"/>
      </rPr>
      <t xml:space="preserve">GENERAL INFORMATION: </t>
    </r>
    <r>
      <rPr>
        <sz val="10"/>
        <rFont val="Arial"/>
        <family val="2"/>
      </rPr>
      <t xml:space="preserve">Tax Code Section 26.04(c) requires an officer or employee designated by the governing body to calculate the no-new-revenue tax rate and voter 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 7 or as soon thereafter as practicable.
This worksheet is for </t>
    </r>
    <r>
      <rPr>
        <b/>
        <sz val="10"/>
        <rFont val="Arial"/>
        <family val="2"/>
      </rPr>
      <t>school districts without Chapter 313 agreements only</t>
    </r>
    <r>
      <rPr>
        <sz val="10"/>
        <rFont val="Arial"/>
        <family val="2"/>
      </rPr>
      <t>. School districts that have a Chapter 313 agreement should use Comptroller Form 50-884 Tax Rate Calculation Worksheet, School Districts with Chapter 313 Agreements.
Water districts as defined under Water Code Section 49.001(1) do not use this form. Use Comptroller Form 50-858 Water District Voter-Approval Tax Rate Worksheet.
All other taxing units should use Comptroller Form 50-856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t>
    </r>
  </si>
  <si>
    <t>SECTION 1: No-New-Revenue Tax Rate</t>
  </si>
  <si>
    <t>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t>
  </si>
  <si>
    <t>Line</t>
  </si>
  <si>
    <t>Effective Tax Rate Activity</t>
  </si>
  <si>
    <t>Amount/Rate</t>
  </si>
  <si>
    <r>
      <rPr>
        <b/>
        <sz val="12"/>
        <color indexed="8"/>
        <rFont val="Arial"/>
        <family val="2"/>
      </rPr>
      <t>2019 total taxable value.</t>
    </r>
    <r>
      <rPr>
        <sz val="12"/>
        <color indexed="8"/>
        <rFont val="Arial"/>
        <family val="2"/>
      </rPr>
      <t xml:space="preserve"> Enter the amount of 2019 taxable value on the 2019 tax roll today. Include any adjustments since last year’s certification; exclude one-fourth and one-third over-appraisal corrections made under Tax Code Section 25.25(d) from these adjustments. This total includes the taxable value of homesteads with tax ceilings (will deduct in Line 2). </t>
    </r>
    <r>
      <rPr>
        <vertAlign val="superscript"/>
        <sz val="12"/>
        <color indexed="8"/>
        <rFont val="Arial"/>
        <family val="2"/>
      </rPr>
      <t>1 Tex. Tax Code § 26.012(14)</t>
    </r>
  </si>
  <si>
    <r>
      <rPr>
        <b/>
        <sz val="12"/>
        <rFont val="Arial"/>
        <family val="2"/>
      </rPr>
      <t>2019 tax ceilings.</t>
    </r>
    <r>
      <rPr>
        <sz val="12"/>
        <rFont val="Arial"/>
        <family val="2"/>
      </rPr>
      <t xml:space="preserve"> Enter 2019 total taxable value of homesteads with tax ceilings. These include the homesteads of homeowners age 65 or older or disabled </t>
    </r>
    <r>
      <rPr>
        <vertAlign val="superscript"/>
        <sz val="12"/>
        <rFont val="Arial"/>
        <family val="2"/>
      </rPr>
      <t>2 Tex. Tax Code § 26.012(14)</t>
    </r>
  </si>
  <si>
    <r>
      <rPr>
        <b/>
        <sz val="12"/>
        <color indexed="8"/>
        <rFont val="Arial"/>
        <family val="2"/>
      </rPr>
      <t>Preliminary 2019 adjusted taxable value.</t>
    </r>
    <r>
      <rPr>
        <sz val="12"/>
        <color indexed="8"/>
        <rFont val="Arial"/>
        <family val="2"/>
      </rPr>
      <t xml:space="preserve"> Subtract Line 2 from Line 1.</t>
    </r>
  </si>
  <si>
    <t>2019 total adopted tax rate</t>
  </si>
  <si>
    <t xml:space="preserve">2019 taxable value lost because court appeals of ARB decisions reduced 2019 appraised value.
</t>
  </si>
  <si>
    <t>A. Original 2019 ARB values:</t>
  </si>
  <si>
    <t xml:space="preserve">B. 2019 values resulting from final court decisions: </t>
  </si>
  <si>
    <r>
      <rPr>
        <sz val="10"/>
        <color indexed="8"/>
        <rFont val="Times New Roman"/>
        <family val="1"/>
      </rPr>
      <t>C. 2019 value loss. Subtract B from A.</t>
    </r>
    <r>
      <rPr>
        <b/>
        <vertAlign val="superscript"/>
        <sz val="12"/>
        <rFont val="Arial"/>
        <family val="2"/>
      </rPr>
      <t>3 Tex. Tax Code § 26.012(14)</t>
    </r>
  </si>
  <si>
    <t>2019 taxable value subject to an appeal under Chapter 42, as of July 25.</t>
  </si>
  <si>
    <t>A. 2019 ARB certified value:</t>
  </si>
  <si>
    <t>B. 2019 disputed value:</t>
  </si>
  <si>
    <r>
      <rPr>
        <b/>
        <sz val="12"/>
        <color indexed="8"/>
        <rFont val="Arial"/>
        <family val="2"/>
      </rPr>
      <t xml:space="preserve">C. 2019 undisputed value. Subtract B from A. </t>
    </r>
    <r>
      <rPr>
        <vertAlign val="superscript"/>
        <sz val="12"/>
        <color indexed="8"/>
        <rFont val="Arial"/>
        <family val="2"/>
      </rPr>
      <t>4 Tex. Tax Code § 26.012(13)</t>
    </r>
  </si>
  <si>
    <t>2019 Chapter 42-related adjusted values. Add Line 5 and 6.</t>
  </si>
  <si>
    <t>2019 taxable value, adjusted for court-ordered adjustments. Add Line 3 and Line 7.</t>
  </si>
  <si>
    <r>
      <rPr>
        <b/>
        <sz val="12"/>
        <color indexed="8"/>
        <rFont val="Arial"/>
        <family val="2"/>
      </rPr>
      <t>2019 taxable value of property in territory the school deannexed after Jan. 1, 2019.</t>
    </r>
    <r>
      <rPr>
        <sz val="12"/>
        <color indexed="8"/>
        <rFont val="Arial"/>
        <family val="2"/>
      </rPr>
      <t xml:space="preserve"> Enter the 2019 value of property in deannexed territory. </t>
    </r>
    <r>
      <rPr>
        <vertAlign val="superscript"/>
        <sz val="12"/>
        <color indexed="8"/>
        <rFont val="Arial"/>
        <family val="2"/>
      </rPr>
      <t>5 Tex. Tax Code § 26.012(15)</t>
    </r>
  </si>
  <si>
    <t>No-New-Revenue Tax Rate Worksheet</t>
  </si>
  <si>
    <r>
      <rPr>
        <sz val="10"/>
        <color indexed="8"/>
        <rFont val="Times New Roman"/>
        <family val="1"/>
      </rPr>
      <t xml:space="preserve">2019 taxable value lost because property first qualified for an exemption in 2020. </t>
    </r>
    <r>
      <rPr>
        <sz val="12"/>
        <rFont val="Arial"/>
        <family val="2"/>
      </rPr>
      <t>If the school district increased an original exemption, use the difference between the original exempted amount and the increased exempted amount. Do not include value lost due to freeport or goods-in-transit, temporary disaster exemptions. Note that lowering the amount or percentage of an existing exemption in 2020 does not create a new exemption or reduce taxable value.</t>
    </r>
    <r>
      <rPr>
        <b/>
        <sz val="12"/>
        <rFont val="Arial"/>
        <family val="2"/>
      </rPr>
      <t xml:space="preserve">
</t>
    </r>
  </si>
  <si>
    <t>A. Absolute exemptions. Use 2019 market value:</t>
  </si>
  <si>
    <t xml:space="preserve">B. Partial exemptions. 2020 exemption amount or 2020 percentage exemption times 2019 value:    </t>
  </si>
  <si>
    <r>
      <rPr>
        <b/>
        <sz val="12"/>
        <rFont val="Arial"/>
        <family val="2"/>
      </rPr>
      <t>C.</t>
    </r>
    <r>
      <rPr>
        <sz val="12"/>
        <rFont val="Arial"/>
        <family val="2"/>
      </rPr>
      <t xml:space="preserve"> </t>
    </r>
    <r>
      <rPr>
        <b/>
        <sz val="12"/>
        <rFont val="Arial"/>
        <family val="2"/>
      </rPr>
      <t xml:space="preserve">Value loss. </t>
    </r>
    <r>
      <rPr>
        <sz val="12"/>
        <rFont val="Arial"/>
        <family val="2"/>
      </rPr>
      <t>Add A and B.</t>
    </r>
    <r>
      <rPr>
        <vertAlign val="superscript"/>
        <sz val="12"/>
        <rFont val="Arial"/>
        <family val="2"/>
      </rPr>
      <t xml:space="preserve"> 6 Tex. Tax Code § 26.012(15)</t>
    </r>
  </si>
  <si>
    <r>
      <rPr>
        <b/>
        <sz val="12"/>
        <rFont val="Arial"/>
        <family val="2"/>
      </rPr>
      <t xml:space="preserve">2019 taxable value lost because property first qualified for agricultural appraisal (1-d or 1-d-1), timber appraisal, recreational/scenic appraisal or public access airport special appraisal in 2020. </t>
    </r>
    <r>
      <rPr>
        <sz val="12"/>
        <rFont val="Arial"/>
        <family val="2"/>
      </rPr>
      <t xml:space="preserve">Use only properties that qualified in 2020 for the first time; do not use properties that qualified in 2019.
</t>
    </r>
  </si>
  <si>
    <t xml:space="preserve">A. 2019 market value:  </t>
  </si>
  <si>
    <t xml:space="preserve">B. 2020 productivity or special appraised value: </t>
  </si>
  <si>
    <r>
      <rPr>
        <b/>
        <sz val="12"/>
        <rFont val="Arial"/>
        <family val="2"/>
      </rPr>
      <t>C.</t>
    </r>
    <r>
      <rPr>
        <sz val="12"/>
        <rFont val="Arial"/>
        <family val="2"/>
      </rPr>
      <t xml:space="preserve"> </t>
    </r>
    <r>
      <rPr>
        <b/>
        <sz val="12"/>
        <rFont val="Arial"/>
        <family val="2"/>
      </rPr>
      <t xml:space="preserve">Value loss. </t>
    </r>
    <r>
      <rPr>
        <sz val="12"/>
        <rFont val="Arial"/>
        <family val="2"/>
      </rPr>
      <t xml:space="preserve">Subtract B from A </t>
    </r>
    <r>
      <rPr>
        <vertAlign val="superscript"/>
        <sz val="12"/>
        <rFont val="Arial"/>
        <family val="2"/>
      </rPr>
      <t>7 Tex. Tax Code § 26.012(15)</t>
    </r>
  </si>
  <si>
    <r>
      <rPr>
        <b/>
        <sz val="12"/>
        <rFont val="Arial"/>
        <family val="2"/>
      </rPr>
      <t xml:space="preserve">Total adjustments for lost value. </t>
    </r>
    <r>
      <rPr>
        <sz val="12"/>
        <rFont val="Arial"/>
        <family val="2"/>
      </rPr>
      <t>Add Lines 9, 10C and 11C.</t>
    </r>
  </si>
  <si>
    <r>
      <rPr>
        <b/>
        <sz val="12"/>
        <color indexed="8"/>
        <rFont val="Arial"/>
        <family val="2"/>
      </rPr>
      <t xml:space="preserve">Adjusted 2019 taxable value. </t>
    </r>
    <r>
      <rPr>
        <sz val="12"/>
        <color indexed="8"/>
        <rFont val="Arial"/>
        <family val="2"/>
      </rPr>
      <t>Subtract Line 12 from Line 8.</t>
    </r>
  </si>
  <si>
    <r>
      <rPr>
        <b/>
        <sz val="12"/>
        <color indexed="8"/>
        <rFont val="Arial"/>
        <family val="2"/>
      </rPr>
      <t>Adjusted 2019 total levy.</t>
    </r>
    <r>
      <rPr>
        <sz val="12"/>
        <color indexed="8"/>
        <rFont val="Arial"/>
        <family val="2"/>
      </rPr>
      <t xml:space="preserve"> Multiply Line 4 by Line 13 and divide by $100.</t>
    </r>
  </si>
  <si>
    <r>
      <rPr>
        <b/>
        <sz val="12"/>
        <color indexed="8"/>
        <rFont val="Arial"/>
        <family val="2"/>
      </rPr>
      <t>Taxes refunded for years preceding tax year 2019.</t>
    </r>
    <r>
      <rPr>
        <sz val="12"/>
        <color indexed="8"/>
        <rFont val="Arial"/>
        <family val="2"/>
      </rPr>
      <t xml:space="preserve"> Enter the amount of taxes refunded by the district for tax years preceding tax year 2019. Types of refunds include court decisions, Tax Code Section 25.25(b) and (c) corrections and Tax Code Section 31.11 payment errors. Do not include refunds for tax year 2019. This line applies only to tax years preceding tax year 2019. </t>
    </r>
    <r>
      <rPr>
        <vertAlign val="superscript"/>
        <sz val="12"/>
        <color indexed="8"/>
        <rFont val="Arial"/>
        <family val="2"/>
      </rPr>
      <t>8 Tex. Tax Code § 26.012(13)</t>
    </r>
  </si>
  <si>
    <r>
      <rPr>
        <b/>
        <sz val="12"/>
        <color indexed="8"/>
        <rFont val="Arial"/>
        <family val="2"/>
      </rPr>
      <t>Adjusted 2019 levy with refunds.</t>
    </r>
    <r>
      <rPr>
        <sz val="12"/>
        <color indexed="8"/>
        <rFont val="Arial"/>
        <family val="2"/>
      </rPr>
      <t xml:space="preserve"> Add Line 14 and Line 15. </t>
    </r>
    <r>
      <rPr>
        <vertAlign val="superscript"/>
        <sz val="12"/>
        <color indexed="8"/>
        <rFont val="Arial"/>
        <family val="2"/>
      </rPr>
      <t>9 Tex. Tax Code § 26.012(13)              Note: If the governing body of the school district governs a junior college district in a county with a population of more than two million, subtract the amount of taxes the governing body dedicated to the junior college district in 2019 from the result.</t>
    </r>
  </si>
  <si>
    <r>
      <rPr>
        <b/>
        <sz val="12"/>
        <rFont val="Arial"/>
        <family val="2"/>
      </rPr>
      <t>Total 2020 taxable value on the 2020 certified appraisal roll today.</t>
    </r>
    <r>
      <rPr>
        <sz val="12"/>
        <rFont val="Arial"/>
        <family val="2"/>
      </rPr>
      <t xml:space="preserve"> This value includes only certified values and includes the total taxable value of homesteads with tax ceilings (will deduct in line 17). These homesteads include homeowners age 65 or older or isabled. </t>
    </r>
    <r>
      <rPr>
        <vertAlign val="superscript"/>
        <sz val="12"/>
        <rFont val="Arial"/>
        <family val="2"/>
      </rPr>
      <t>10 Tex. Tax Code §§ 26.012, 26.04(c-2)</t>
    </r>
  </si>
  <si>
    <r>
      <rPr>
        <sz val="10"/>
        <color indexed="8"/>
        <rFont val="Times New Roman"/>
        <family val="1"/>
      </rPr>
      <t>A. Certified values.</t>
    </r>
    <r>
      <rPr>
        <sz val="12"/>
        <rFont val="Arial"/>
        <family val="2"/>
      </rPr>
      <t xml:space="preserve"> </t>
    </r>
    <r>
      <rPr>
        <vertAlign val="superscript"/>
        <sz val="12"/>
        <rFont val="Arial"/>
        <family val="2"/>
      </rPr>
      <t>11 Tex. Tax Code § 26.012(6)</t>
    </r>
  </si>
  <si>
    <r>
      <rPr>
        <b/>
        <sz val="12"/>
        <rFont val="Arial"/>
        <family val="2"/>
      </rPr>
      <t>B. Pollution control and energy storage system exemption:</t>
    </r>
    <r>
      <rPr>
        <sz val="12"/>
        <rFont val="Arial"/>
        <family val="2"/>
      </rPr>
      <t xml:space="preserve"> Deduct the value of property exempted for the current tax year for the first time as pollution control or energy storage system property:</t>
    </r>
  </si>
  <si>
    <r>
      <rPr>
        <b/>
        <sz val="12"/>
        <rFont val="Arial"/>
        <family val="2"/>
      </rPr>
      <t xml:space="preserve">C. Total 2020 value. </t>
    </r>
    <r>
      <rPr>
        <sz val="12"/>
        <rFont val="Arial"/>
        <family val="2"/>
      </rPr>
      <t>Subtract B from A.</t>
    </r>
  </si>
  <si>
    <r>
      <rPr>
        <sz val="10"/>
        <color indexed="8"/>
        <rFont val="Times New Roman"/>
        <family val="1"/>
      </rPr>
      <t xml:space="preserve">Total value of properties under protest or not included on certified appraisal roll. </t>
    </r>
    <r>
      <rPr>
        <b/>
        <vertAlign val="superscript"/>
        <sz val="12"/>
        <rFont val="Arial"/>
        <family val="2"/>
      </rPr>
      <t xml:space="preserve">12 Tex. Tax Code § 26.01(c) and (d) </t>
    </r>
    <r>
      <rPr>
        <b/>
        <sz val="12"/>
        <rFont val="Arial"/>
        <family val="2"/>
      </rPr>
      <t xml:space="preserve">                                                                                                 </t>
    </r>
  </si>
  <si>
    <r>
      <rPr>
        <b/>
        <sz val="12"/>
        <rFont val="Arial"/>
        <family val="2"/>
      </rPr>
      <t>A. 2020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13 Tex. Tax Code § 26.01(c)</t>
    </r>
  </si>
  <si>
    <t>* Please contact Chief Apprasier to obtain estimated recognizable values of property under protest</t>
  </si>
  <si>
    <r>
      <rPr>
        <b/>
        <sz val="12"/>
        <rFont val="Arial"/>
        <family val="2"/>
      </rPr>
      <t>B. 2020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t>
    </r>
    <r>
      <rPr>
        <vertAlign val="superscript"/>
        <sz val="12"/>
        <rFont val="Arial"/>
        <family val="2"/>
      </rPr>
      <t xml:space="preserve"> 14Tex. Tax Code § 26.01(d)</t>
    </r>
  </si>
  <si>
    <r>
      <rPr>
        <b/>
        <sz val="12"/>
        <rFont val="Arial"/>
        <family val="2"/>
      </rPr>
      <t xml:space="preserve">C. Total value under protest or not certified. </t>
    </r>
    <r>
      <rPr>
        <sz val="12"/>
        <rFont val="Arial"/>
        <family val="2"/>
      </rPr>
      <t>Add A and B.</t>
    </r>
  </si>
  <si>
    <r>
      <rPr>
        <b/>
        <sz val="12"/>
        <rFont val="Arial"/>
        <family val="2"/>
      </rPr>
      <t>2020 tax ceilings.</t>
    </r>
    <r>
      <rPr>
        <sz val="12"/>
        <rFont val="Arial"/>
        <family val="2"/>
      </rPr>
      <t xml:space="preserve"> Enter 2020 total taxable value of homesteads with tax ceilings. These include the homesteads of homeowners age 65 or older or disabled. </t>
    </r>
    <r>
      <rPr>
        <vertAlign val="superscript"/>
        <sz val="12"/>
        <rFont val="Arial"/>
        <family val="2"/>
      </rPr>
      <t xml:space="preserve">15 Tex. Tax Code § 26.012(6)(B) </t>
    </r>
    <r>
      <rPr>
        <sz val="12"/>
        <rFont val="Arial"/>
        <family val="2"/>
      </rPr>
      <t xml:space="preserve">                                                                                    </t>
    </r>
  </si>
  <si>
    <r>
      <rPr>
        <b/>
        <sz val="12"/>
        <color indexed="8"/>
        <rFont val="Arial"/>
        <family val="2"/>
      </rPr>
      <t>2020 total taxable value.</t>
    </r>
    <r>
      <rPr>
        <sz val="12"/>
        <color indexed="8"/>
        <rFont val="Arial"/>
        <family val="2"/>
      </rPr>
      <t xml:space="preserve"> Add Lines 17C and 18C. Subtract Line 19.</t>
    </r>
  </si>
  <si>
    <r>
      <rPr>
        <b/>
        <sz val="12"/>
        <color indexed="8"/>
        <rFont val="Arial"/>
        <family val="2"/>
      </rPr>
      <t>Total 2020 taxable value of properties in territory annexed after Jan. 1, 2019.</t>
    </r>
    <r>
      <rPr>
        <sz val="12"/>
        <color indexed="8"/>
        <rFont val="Arial"/>
        <family val="2"/>
      </rPr>
      <t xml:space="preserve"> Include both real and personal property. Enter the 2020 value of property in territory annexed by the school district.</t>
    </r>
  </si>
  <si>
    <r>
      <rPr>
        <b/>
        <sz val="12"/>
        <color indexed="8"/>
        <rFont val="Arial"/>
        <family val="2"/>
      </rPr>
      <t xml:space="preserve">Total 2020 taxable value of new improvements and new personal property located in new improvements. </t>
    </r>
    <r>
      <rPr>
        <sz val="12"/>
        <color indexed="8"/>
        <rFont val="Arial"/>
        <family val="2"/>
      </rPr>
      <t>New means the item was not on the appraisal roll in 2019.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2019, and be located in a new improvement.</t>
    </r>
  </si>
  <si>
    <r>
      <rPr>
        <b/>
        <sz val="12"/>
        <color indexed="8"/>
        <rFont val="Arial"/>
        <family val="2"/>
      </rPr>
      <t>Total adjustments to the 2020 taxable value.</t>
    </r>
    <r>
      <rPr>
        <sz val="12"/>
        <color indexed="8"/>
        <rFont val="Arial"/>
        <family val="2"/>
      </rPr>
      <t xml:space="preserve"> Add lines 21 and 22.</t>
    </r>
  </si>
  <si>
    <r>
      <rPr>
        <b/>
        <sz val="12"/>
        <color indexed="8"/>
        <rFont val="Arial"/>
        <family val="2"/>
      </rPr>
      <t>Adjusted 2020 taxable value.</t>
    </r>
    <r>
      <rPr>
        <sz val="12"/>
        <color indexed="8"/>
        <rFont val="Arial"/>
        <family val="2"/>
      </rPr>
      <t xml:space="preserve"> Subtract line 23 from line 20.</t>
    </r>
  </si>
  <si>
    <r>
      <rPr>
        <b/>
        <sz val="12"/>
        <color indexed="8"/>
        <rFont val="Arial"/>
        <family val="2"/>
      </rPr>
      <t>2020 NNR tax rate.</t>
    </r>
    <r>
      <rPr>
        <sz val="12"/>
        <color indexed="8"/>
        <rFont val="Arial"/>
        <family val="2"/>
      </rPr>
      <t xml:space="preserve"> Divide line 16 by line 24 and multiply by $100.</t>
    </r>
  </si>
  <si>
    <t>SECTION 2: Voter-Approval Tax Rate</t>
  </si>
  <si>
    <r>
      <rPr>
        <sz val="10"/>
        <color indexed="8"/>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 </t>
    </r>
    <r>
      <rPr>
        <vertAlign val="superscript"/>
        <sz val="11"/>
        <color indexed="8"/>
        <rFont val="Arial"/>
        <family val="2"/>
      </rPr>
      <t>18 Tex. Tax Code §26.08(n)</t>
    </r>
    <r>
      <rPr>
        <sz val="11"/>
        <color indexed="8"/>
        <rFont val="Arial"/>
        <family val="2"/>
      </rPr>
      <t xml:space="preserve">
1. Maximum Compressed Tax Rate (MCR): A district’s maximum compressed tax rate is defined as the tax rate for the current tax year per $100 of valuation of taxable property at which the district must levy a maintenance and operations tax to receive the full amount of the tier one allotment. </t>
    </r>
    <r>
      <rPr>
        <vertAlign val="superscript"/>
        <sz val="11"/>
        <color indexed="8"/>
        <rFont val="Arial"/>
        <family val="2"/>
      </rPr>
      <t>19 Tex. Edu. Code §48.2551(a)(3)</t>
    </r>
    <r>
      <rPr>
        <sz val="11"/>
        <color indexed="8"/>
        <rFont val="Arial"/>
        <family val="2"/>
      </rPr>
      <t xml:space="preserve">
2. Enrichment Tax Rate (DTR): </t>
    </r>
    <r>
      <rPr>
        <vertAlign val="superscript"/>
        <sz val="11"/>
        <color indexed="8"/>
        <rFont val="Arial"/>
        <family val="2"/>
      </rPr>
      <t>20 Tex. Tax Code §26.08(j) and Tex. Edu. Code §45.0032</t>
    </r>
    <r>
      <rPr>
        <sz val="11"/>
        <color indexed="8"/>
        <rFont val="Arial"/>
        <family val="2"/>
      </rPr>
      <t xml:space="preserve"> A district’s enrichment tax rate is defined as any tax effort in excess of the district’s MCR and less than $0.17. The enrichment tax rate is divided into golden pennies and copper pennies. School districts can claim up to 8 golden pennies, not subject to compression, and 9 copper pennies which are subject to compression with any increases in the guaranteed yield. </t>
    </r>
    <r>
      <rPr>
        <vertAlign val="superscript"/>
        <sz val="11"/>
        <color indexed="8"/>
        <rFont val="Arial"/>
        <family val="2"/>
      </rPr>
      <t>21 Tex. Edu. Code §§48.202(a-1)(2) and 48.202(f)</t>
    </r>
    <r>
      <rPr>
        <sz val="11"/>
        <color indexed="8"/>
        <rFont val="Arial"/>
        <family val="2"/>
      </rPr>
      <t xml:space="preserve">
3. Debt Rate: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 </t>
    </r>
    <r>
      <rPr>
        <vertAlign val="superscript"/>
        <sz val="11"/>
        <color indexed="8"/>
        <rFont val="Arial"/>
        <family val="2"/>
      </rPr>
      <t>22 Tex. Edu. Code §45.0021(a)</t>
    </r>
    <r>
      <rPr>
        <sz val="11"/>
        <color indexed="8"/>
        <rFont val="Arial"/>
        <family val="2"/>
      </rPr>
      <t xml:space="preserve">
A school district may adopt a M&amp;O tax rate that exceeds the MCR in order to maintain the 2020-2021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t>
    </r>
    <r>
      <rPr>
        <vertAlign val="superscript"/>
        <sz val="11"/>
        <color indexed="8"/>
        <rFont val="Arial"/>
        <family val="2"/>
      </rPr>
      <t xml:space="preserve"> 23 Tex. Edu. Code §11.184(b)</t>
    </r>
    <r>
      <rPr>
        <sz val="11"/>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1"/>
        <color indexed="8"/>
        <rFont val="Arial"/>
        <family val="2"/>
      </rPr>
      <t>24 Tex. Edu. Code §11.184(b-1)</t>
    </r>
    <r>
      <rPr>
        <sz val="11"/>
        <color indexed="8"/>
        <rFont val="Arial"/>
        <family val="2"/>
      </rPr>
      <t xml:space="preserve">
Districts should review information from TEA when calculating their voter-approval rate.</t>
    </r>
  </si>
  <si>
    <t>Voter-Approval Tax Rate Activity</t>
  </si>
  <si>
    <r>
      <rPr>
        <b/>
        <sz val="12"/>
        <rFont val="Arial"/>
        <family val="2"/>
      </rPr>
      <t>2020 maximum compressed tax rate (MCR).</t>
    </r>
    <r>
      <rPr>
        <sz val="12"/>
        <rFont val="Arial"/>
        <family val="2"/>
      </rPr>
      <t xml:space="preserve"> TEA will publish compression rates based on district and statewide property value growth. Enter the school districts’ maximum compressed rate based on guidance from TEA. </t>
    </r>
    <r>
      <rPr>
        <vertAlign val="superscript"/>
        <sz val="12"/>
        <rFont val="Arial"/>
        <family val="2"/>
      </rPr>
      <t>25 Tex. Edu. Code §§48.255, 48.2551(b)(1) and (b)(2)</t>
    </r>
  </si>
  <si>
    <r>
      <rPr>
        <b/>
        <sz val="12"/>
        <color indexed="8"/>
        <rFont val="Arial"/>
        <family val="2"/>
      </rPr>
      <t xml:space="preserve">2020 enrichment tax rate (DTR). </t>
    </r>
    <r>
      <rPr>
        <sz val="12"/>
        <color indexed="8"/>
        <rFont val="Arial"/>
        <family val="2"/>
      </rPr>
      <t xml:space="preserve">Enter the greater of A and B. </t>
    </r>
    <r>
      <rPr>
        <vertAlign val="superscript"/>
        <sz val="12"/>
        <color indexed="8"/>
        <rFont val="Arial"/>
        <family val="2"/>
      </rPr>
      <t>26 Tex. Tax Code §26.08(n)(2)</t>
    </r>
  </si>
  <si>
    <t>A. Enter the district’s 2019 DTR, minus any required reduction under Education Code Section 48.202(f)</t>
  </si>
  <si>
    <r>
      <rPr>
        <sz val="10"/>
        <color indexed="8"/>
        <rFont val="Times New Roman"/>
        <family val="1"/>
      </rPr>
      <t xml:space="preserve">B. Enter $.05 per $100 of taxable value, if governing body of school district adopts $0.05 by unanimous vote. If not adopted by unanimous vote, enter $0.04 per $100. </t>
    </r>
    <r>
      <rPr>
        <vertAlign val="superscript"/>
        <sz val="12"/>
        <color indexed="8"/>
        <rFont val="Arial"/>
        <family val="2"/>
      </rPr>
      <t>27 Tex. Tax Code §26.08(n-1)</t>
    </r>
  </si>
  <si>
    <r>
      <rPr>
        <b/>
        <sz val="12"/>
        <color indexed="8"/>
        <rFont val="Arial"/>
        <family val="2"/>
      </rPr>
      <t>2020 maintenance and operations (M&amp;O) tax rate (TR)</t>
    </r>
    <r>
      <rPr>
        <sz val="12"/>
        <color indexed="8"/>
        <rFont val="Arial"/>
        <family val="2"/>
      </rPr>
      <t xml:space="preserve">. Add Lines 26 and 27.
Note: M&amp;O tax rate may not exceed the sum of $0.17 and the product of the state compression percentage multiplied by $1.00. </t>
    </r>
    <r>
      <rPr>
        <vertAlign val="superscript"/>
        <sz val="12"/>
        <color indexed="8"/>
        <rFont val="Arial"/>
        <family val="2"/>
      </rPr>
      <t>28 Tex. Edu. Code §45.003€</t>
    </r>
  </si>
  <si>
    <r>
      <rPr>
        <sz val="10"/>
        <color indexed="8"/>
        <rFont val="Times New Roman"/>
        <family val="1"/>
      </rPr>
      <t xml:space="preserve">Total 2020 debt to be paid with property tax revenue.
</t>
    </r>
    <r>
      <rPr>
        <sz val="12"/>
        <rFont val="Arial"/>
        <family val="2"/>
      </rPr>
      <t xml:space="preserve">Debt means the interest and principal that will be paid on debts that:
(1) Are paid by property taxes,
(2) Are secured by property taxes,
(3) Are scheduled for payment over a period longer than one year, and
(4) Are not classified in the school district’s budget as M&amp;O expenses.  </t>
    </r>
    <r>
      <rPr>
        <b/>
        <sz val="12"/>
        <rFont val="Arial"/>
        <family val="2"/>
      </rPr>
      <t xml:space="preserve">                                                                               </t>
    </r>
  </si>
  <si>
    <r>
      <rPr>
        <sz val="10"/>
        <color indexed="8"/>
        <rFont val="Times New Roman"/>
        <family val="1"/>
      </rPr>
      <t>A. 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</si>
  <si>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</si>
  <si>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</si>
  <si>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</si>
  <si>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2019 excess debt collections.</t>
    </r>
    <r>
      <rPr>
        <sz val="12"/>
        <color indexed="8"/>
        <rFont val="Arial"/>
        <family val="2"/>
      </rPr>
      <t xml:space="preserve"> Enter the amount certified by the collector. </t>
    </r>
    <r>
      <rPr>
        <vertAlign val="superscript"/>
        <sz val="12"/>
        <color indexed="8"/>
        <rFont val="Arial"/>
        <family val="2"/>
      </rPr>
      <t>29 Tex. Tax Code §§26.012(10) and 26.04(b)</t>
    </r>
  </si>
  <si>
    <r>
      <rPr>
        <b/>
        <sz val="12"/>
        <color indexed="8"/>
        <rFont val="Arial"/>
        <family val="2"/>
      </rPr>
      <t>Adjusted 2020 debt.</t>
    </r>
    <r>
      <rPr>
        <sz val="12"/>
        <color indexed="8"/>
        <rFont val="Arial"/>
        <family val="2"/>
      </rPr>
      <t xml:space="preserve"> Subtract line 30 from line 29D.</t>
    </r>
  </si>
  <si>
    <r>
      <rPr>
        <b/>
        <sz val="12"/>
        <color indexed="8"/>
        <rFont val="Arial"/>
        <family val="2"/>
      </rPr>
      <t>2020 anticipated collection rate.</t>
    </r>
    <r>
      <rPr>
        <sz val="12"/>
        <color indexed="8"/>
        <rFont val="Arial"/>
        <family val="2"/>
      </rPr>
      <t xml:space="preserve"> If the anticipated rate in A is lower than actual rates in B, C or D, enter the lowest rate from B, C or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</si>
  <si>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sz val="10"/>
        <color indexed="8"/>
        <rFont val="Times New Roman"/>
        <family val="1"/>
      </rPr>
      <t xml:space="preserve">A. Enter the 2020 anticipated collection rate certified by the collector. </t>
    </r>
    <r>
      <rPr>
        <vertAlign val="superscript"/>
        <sz val="12"/>
        <color indexed="8"/>
        <rFont val="Arial"/>
        <family val="2"/>
      </rPr>
      <t>31 Tex. Tax Code §26.04(b)</t>
    </r>
  </si>
  <si>
    <t>B. Enter the 2019 actual collection rate</t>
  </si>
  <si>
    <t>C. Enter the 2018 actual collection rate</t>
  </si>
  <si>
    <t>D. Enter the 2017 actual collection rate</t>
  </si>
  <si>
    <r>
      <rPr>
        <b/>
        <sz val="12"/>
        <color indexed="8"/>
        <rFont val="Arial"/>
        <family val="2"/>
      </rPr>
      <t>2020 total taxable value adjusted by collection rate.</t>
    </r>
    <r>
      <rPr>
        <sz val="12"/>
        <color indexed="8"/>
        <rFont val="Arial"/>
        <family val="2"/>
      </rPr>
      <t xml:space="preserve"> Divide Line 31 by Line 32.          </t>
    </r>
    <r>
      <rPr>
        <sz val="10"/>
        <color indexed="8"/>
        <rFont val="Arial"/>
        <family val="2"/>
      </rPr>
      <t>Note: If the governing body of the school district governs a junior college district in a county with a population of more than two million, add the amount of taxes the governing body proposes to dedicate to the junior college district in 2020 to the result.</t>
    </r>
  </si>
  <si>
    <r>
      <rPr>
        <b/>
        <sz val="12"/>
        <color indexed="8"/>
        <rFont val="Arial"/>
        <family val="2"/>
      </rPr>
      <t>2020 total taxable value.</t>
    </r>
    <r>
      <rPr>
        <sz val="12"/>
        <color indexed="8"/>
        <rFont val="Arial"/>
        <family val="2"/>
      </rPr>
      <t xml:space="preserve"> Enter the amount on Line 20 of the No-New-Revenue Tax Rate Worksheet.</t>
    </r>
  </si>
  <si>
    <r>
      <rPr>
        <b/>
        <sz val="12"/>
        <color indexed="8"/>
        <rFont val="Arial"/>
        <family val="2"/>
      </rPr>
      <t>2020 debt rate.</t>
    </r>
    <r>
      <rPr>
        <sz val="12"/>
        <color indexed="8"/>
        <rFont val="Arial"/>
        <family val="2"/>
      </rPr>
      <t xml:space="preserve"> Divide Line 33 by Line 34 and multiply by $100.</t>
    </r>
  </si>
  <si>
    <r>
      <rPr>
        <b/>
        <sz val="12"/>
        <color indexed="8"/>
        <rFont val="Arial"/>
        <family val="2"/>
      </rPr>
      <t>2020 voter-approval tax rate.</t>
    </r>
    <r>
      <rPr>
        <sz val="12"/>
        <color indexed="8"/>
        <rFont val="Arial"/>
        <family val="2"/>
      </rPr>
      <t xml:space="preserve"> Add Lines 28 and 35                                                                  If the school district received distributions from an equalization tax imposed under former Chapter 18, Education Code, add the NNR tax rate as of the date of the county unit system’s abolition to the sum of Lines 28 and 35. </t>
    </r>
    <r>
      <rPr>
        <vertAlign val="superscript"/>
        <sz val="12"/>
        <color indexed="8"/>
        <rFont val="Arial"/>
        <family val="2"/>
      </rPr>
      <t>32 Tex. Tax Code §26.08(g)</t>
    </r>
  </si>
  <si>
    <t>SECTION 3: Voter-Approval Rate Adjustment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</si>
  <si>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step should only be completed by a school district that uses M&amp;O funds to pay for a facility, device or method for the control of air, water or land pollution.</t>
  </si>
  <si>
    <t>Additional Rollback Protection for Pollution Control Activity</t>
  </si>
  <si>
    <r>
      <rPr>
        <sz val="10"/>
        <color indexed="8"/>
        <rFont val="Times New Roman"/>
        <family val="1"/>
      </rPr>
      <t xml:space="preserve">Certified expenses from the Texas Commission on Environmental Quality (TCEQ).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</si>
  <si>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37 by line 38 and multiply by $100.</t>
    </r>
  </si>
  <si>
    <r>
      <rPr>
        <b/>
        <sz val="12"/>
        <color indexed="8"/>
        <rFont val="Arial"/>
        <family val="2"/>
      </rPr>
      <t>2020 voter-approval tax rate, adjusted for pollution control.</t>
    </r>
    <r>
      <rPr>
        <sz val="12"/>
        <color indexed="8"/>
        <rFont val="Arial"/>
        <family val="2"/>
      </rPr>
      <t xml:space="preserve"> Add line 36 and line 39.</t>
    </r>
  </si>
  <si>
    <t>SECTION 4: Total Tax Rate</t>
  </si>
  <si>
    <t>Indicate the applicable total tax rates as calculated above.</t>
  </si>
  <si>
    <t>No-New-Revenue Tax Rate</t>
  </si>
  <si>
    <t>As applicable, enter the 2020 NNR tax rate from: Line 25.</t>
  </si>
  <si>
    <t>Voter-Approval Tax Rate</t>
  </si>
  <si>
    <t>As applicable, enter the 2020 voter-approval tax rate from Line 36 or Line 39.</t>
  </si>
  <si>
    <t>SECTION 5: School District Representative Name and Signature</t>
  </si>
  <si>
    <r>
      <rPr>
        <sz val="10"/>
        <color indexed="8"/>
        <rFont val="Times New Roman"/>
        <family val="1"/>
      </rPr>
      <t xml:space="preserve">Enter the name of the person preparing the tax rate as authorized by the governing body of the school district. By signing below, you certify that you are the designated officer oremployee of the school district and have calculated the tax rates in accordance with requirements in Tax Code and Education Code. </t>
    </r>
    <r>
      <rPr>
        <vertAlign val="superscript"/>
        <sz val="12"/>
        <color indexed="8"/>
        <rFont val="Arial"/>
        <family val="2"/>
      </rPr>
      <t>35 Tex. Tax Code §26.04(c)</t>
    </r>
  </si>
  <si>
    <t>print here</t>
  </si>
  <si>
    <t>Printed Name of School District Representative</t>
  </si>
  <si>
    <t>sign here</t>
  </si>
  <si>
    <t>School District Representative</t>
  </si>
  <si>
    <t>Date</t>
  </si>
  <si>
    <t>For more information, visit our website: comptroller.texas.gov/taxes/property-tax</t>
  </si>
  <si>
    <t>50-859      06-20/6</t>
  </si>
  <si>
    <r>
      <rPr>
        <sz val="10"/>
        <color indexed="8"/>
        <rFont val="Times New Roman"/>
        <family val="1"/>
      </rPr>
      <t xml:space="preserve">Form </t>
    </r>
    <r>
      <rPr>
        <b/>
        <sz val="11"/>
        <color indexed="9"/>
        <rFont val="Times New Roman"/>
        <family val="1"/>
      </rPr>
      <t>50-884</t>
    </r>
  </si>
  <si>
    <t xml:space="preserve">2020 Tax Rate Calculation Worksheet </t>
  </si>
  <si>
    <t>updated 07/27/09</t>
  </si>
  <si>
    <t xml:space="preserve">School Districts with Chapter 313 Agreements </t>
  </si>
  <si>
    <t>Taxing Unit's Address, City, State, Zip Code</t>
  </si>
  <si>
    <t>Taxing Unit's Website Address</t>
  </si>
  <si>
    <t xml:space="preserve">GENERAL INFORMATION: Tax Code Section 26.04(c) requires an officer or employee designated by the governing body to calculate the no-new-revenue tax rate and voterapproval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August 7 or as soon thereafter as practicable.
This worksheet is for school districts with Chapter 313 agreements only. School districts that do not have a Chapter 313 agreement should use Comptroller Form 50-859 Tax Rate Calculation Worksheet, School District without Chapter 313 Agreements.
Water districts as defined under Water Code Section 49.001(1) should use Comptroller Form 50-858 Water District Voter-Approval Tax Rate Worksheet for Low Tax Rate and Developing Districts or Comptroller Form 50-860 Developed Water District Voter-Approval Tax Rate Worksheet.
All other taxing units should use Comptroller Form 50-884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 </t>
  </si>
  <si>
    <t xml:space="preserve">SECTION 1: No-New-Revenue Tax Rate </t>
  </si>
  <si>
    <t xml:space="preserve">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
Chapter 313 agreements allow a school district to limit the value of certain qualified property subject to the agreement for the purposes of maintenance and operations (M&amp;O) taxation. The value of the same property is not limited for the purposes of debt service, or interest and sinking (I&amp;S) taxation. School districts that have entered into a Chapter 313 agreement must calculate the NNR tax rate for M&amp;O and I&amp;S purposes separately and then add together to determine the current year total NNR tax rate. </t>
  </si>
  <si>
    <r>
      <rPr>
        <b/>
        <sz val="12"/>
        <rFont val="Arial"/>
        <family val="2"/>
      </rPr>
      <t>2019 total I&amp;S taxable value.</t>
    </r>
    <r>
      <rPr>
        <sz val="12"/>
        <rFont val="Arial"/>
        <family val="2"/>
      </rPr>
      <t xml:space="preserve"> Enter the amount of 2019 taxable value on the 2019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8). This total includes the taxable value of homesteads with tax ceilings (will deduct in Line 2).</t>
    </r>
    <r>
      <rPr>
        <vertAlign val="superscript"/>
        <sz val="12"/>
        <rFont val="Arial"/>
        <family val="2"/>
      </rPr>
      <t>1 Tex. Tax Code § 26.012(14)</t>
    </r>
    <r>
      <rPr>
        <sz val="12"/>
        <rFont val="Arial"/>
        <family val="2"/>
      </rPr>
      <t xml:space="preserve"> This also includes the taxable value of property subject to a Chapter 313 agreement prior to the limitation.</t>
    </r>
  </si>
  <si>
    <r>
      <rPr>
        <b/>
        <sz val="12"/>
        <color indexed="8"/>
        <rFont val="Arial"/>
        <family val="2"/>
      </rPr>
      <t>2019 tax ceilings.</t>
    </r>
    <r>
      <rPr>
        <sz val="12"/>
        <color indexed="8"/>
        <rFont val="Arial"/>
        <family val="2"/>
      </rPr>
      <t xml:space="preserve"> Enter 2019 total taxable value of homesteads with tax ceilings. These include the homesteads of homeowners age 65 or older or disabled.</t>
    </r>
    <r>
      <rPr>
        <vertAlign val="superscript"/>
        <sz val="12"/>
        <color indexed="8"/>
        <rFont val="Arial"/>
        <family val="2"/>
      </rPr>
      <t xml:space="preserve">2 Tex. Tax Code § 26.012(14) </t>
    </r>
  </si>
  <si>
    <r>
      <rPr>
        <b/>
        <sz val="12"/>
        <color indexed="8"/>
        <rFont val="Arial"/>
        <family val="2"/>
      </rPr>
      <t>Preliminary 2019 adjusted I&amp;S taxable value.</t>
    </r>
    <r>
      <rPr>
        <sz val="12"/>
        <color indexed="8"/>
        <rFont val="Arial"/>
        <family val="2"/>
      </rPr>
      <t xml:space="preserve"> Subtract Line 2 from Line 1. </t>
    </r>
  </si>
  <si>
    <t xml:space="preserve">2019 taxable value not subject M&amp;O taxation, due to limitation under Tax Code Chapter 313. 
</t>
  </si>
  <si>
    <r>
      <rPr>
        <b/>
        <sz val="11"/>
        <rFont val="Arial"/>
        <family val="2"/>
      </rPr>
      <t>A. 2019 I&amp;S value of property subject to Chapter 313 agreement.</t>
    </r>
    <r>
      <rPr>
        <sz val="11"/>
        <rFont val="Arial"/>
        <family val="2"/>
      </rPr>
      <t xml:space="preserve"> Enter the total 2019 appraised value of property subject to a Chapter 313 agreement:</t>
    </r>
  </si>
  <si>
    <r>
      <rPr>
        <b/>
        <sz val="11"/>
        <rFont val="Arial"/>
        <family val="2"/>
      </rPr>
      <t>B. 2019 M&amp;O value of property subject to Chapter 313 agreement.</t>
    </r>
    <r>
      <rPr>
        <sz val="11"/>
        <rFont val="Arial"/>
        <family val="2"/>
      </rPr>
      <t xml:space="preserve"> Enter the total 2019 limited value of property subject to a Chapter 313 agreement:                    </t>
    </r>
  </si>
  <si>
    <t xml:space="preserve">C. Subtract B from A. </t>
  </si>
  <si>
    <r>
      <rPr>
        <b/>
        <sz val="12"/>
        <color indexed="8"/>
        <rFont val="Arial"/>
        <family val="2"/>
      </rPr>
      <t>Preliminary 2019 adjusted M&amp;O taxable value.</t>
    </r>
    <r>
      <rPr>
        <sz val="12"/>
        <color indexed="8"/>
        <rFont val="Arial"/>
        <family val="2"/>
      </rPr>
      <t xml:space="preserve"> Subtract Line 4C from Line 3.</t>
    </r>
  </si>
  <si>
    <r>
      <rPr>
        <b/>
        <sz val="12"/>
        <color indexed="8"/>
        <rFont val="Arial"/>
        <family val="2"/>
      </rPr>
      <t>2019 total adopted tax rate.</t>
    </r>
    <r>
      <rPr>
        <sz val="12"/>
        <color indexed="8"/>
        <rFont val="Arial"/>
        <family val="2"/>
      </rPr>
      <t xml:space="preserve"> Separate the 2019 adopted tax rate into its two components. </t>
    </r>
  </si>
  <si>
    <t xml:space="preserve">A. 2019 M&amp;O tax rate     : </t>
  </si>
  <si>
    <t xml:space="preserve">B. 2019 I&amp;S or debt rate: </t>
  </si>
  <si>
    <t>2020 Tax Rate Calculation Worksheet – School Districts</t>
  </si>
  <si>
    <t>Form 50-884</t>
  </si>
  <si>
    <t xml:space="preserve">2019 taxable value lost because court appeals of ARB decisions reduced 2019 appraised value.                                                          
</t>
  </si>
  <si>
    <t xml:space="preserve">A. Original 2019 ARB values:                                                    </t>
  </si>
  <si>
    <t xml:space="preserve">B. 2019 disputed value:                                                   </t>
  </si>
  <si>
    <r>
      <rPr>
        <sz val="10"/>
        <color indexed="8"/>
        <rFont val="Times New Roman"/>
        <family val="1"/>
      </rPr>
      <t xml:space="preserve">C. 2019 value loss. </t>
    </r>
    <r>
      <rPr>
        <sz val="12"/>
        <rFont val="Arial"/>
        <family val="2"/>
      </rPr>
      <t>Subtract B from A.</t>
    </r>
    <r>
      <rPr>
        <vertAlign val="superscript"/>
        <sz val="12"/>
        <rFont val="Arial"/>
        <family val="2"/>
      </rPr>
      <t>3 Tex. Tax Code § 26.012(13)</t>
    </r>
    <r>
      <rPr>
        <b/>
        <vertAlign val="superscript"/>
        <sz val="12"/>
        <rFont val="Arial"/>
        <family val="2"/>
      </rPr>
      <t xml:space="preserve"> </t>
    </r>
  </si>
  <si>
    <t>2019 taxable value subject to an appeal under Chapter 42, as of July 25</t>
  </si>
  <si>
    <t xml:space="preserve">B. 2019 productivity or special appraised value:                           </t>
  </si>
  <si>
    <r>
      <rPr>
        <sz val="10"/>
        <color indexed="8"/>
        <rFont val="Times New Roman"/>
        <family val="1"/>
      </rPr>
      <t xml:space="preserve">C. 2019 undisputed value. </t>
    </r>
    <r>
      <rPr>
        <sz val="12"/>
        <rFont val="Arial"/>
        <family val="2"/>
      </rPr>
      <t>Subtract B from A.</t>
    </r>
    <r>
      <rPr>
        <vertAlign val="superscript"/>
        <sz val="12"/>
        <rFont val="Arial"/>
        <family val="2"/>
      </rPr>
      <t>4 Tex. Tax Code § 26.012(13)</t>
    </r>
  </si>
  <si>
    <r>
      <rPr>
        <sz val="10"/>
        <color indexed="8"/>
        <rFont val="Times New Roman"/>
        <family val="1"/>
      </rPr>
      <t xml:space="preserve">2019 Chapter 42 related adjusted values </t>
    </r>
    <r>
      <rPr>
        <sz val="12"/>
        <rFont val="Arial"/>
        <family val="2"/>
      </rPr>
      <t xml:space="preserve">Add Line 7C and 8C. </t>
    </r>
  </si>
  <si>
    <r>
      <rPr>
        <b/>
        <sz val="12"/>
        <color indexed="8"/>
        <rFont val="Arial"/>
        <family val="2"/>
      </rPr>
      <t>2019 M&amp;O taxable value, adjusted for actual and potential court-ordered adjustments.</t>
    </r>
    <r>
      <rPr>
        <sz val="12"/>
        <color indexed="8"/>
        <rFont val="Arial"/>
        <family val="2"/>
      </rPr>
      <t xml:space="preserve"> The taxable value for M&amp;O purposes should be less than the taxable value for I&amp;S purposes. Add Line 5 and Line 9. </t>
    </r>
  </si>
  <si>
    <r>
      <rPr>
        <b/>
        <sz val="12"/>
        <color indexed="8"/>
        <rFont val="Arial"/>
        <family val="2"/>
      </rPr>
      <t>2019 I&amp;S taxable value, adjusted for actual and potential court-ordered adjustments.</t>
    </r>
    <r>
      <rPr>
        <sz val="12"/>
        <color indexed="8"/>
        <rFont val="Arial"/>
        <family val="2"/>
      </rPr>
      <t xml:space="preserve"> The taxable value for I&amp;S purposes should be more than the taxable value for M&amp;O purposes. Add Line 3 and Line 9. </t>
    </r>
  </si>
  <si>
    <r>
      <rPr>
        <b/>
        <sz val="12"/>
        <color indexed="8"/>
        <rFont val="Arial"/>
        <family val="2"/>
      </rPr>
      <t>2019 taxable value of property in territory the school deannexed after Jan. 1, 2019.</t>
    </r>
    <r>
      <rPr>
        <sz val="12"/>
        <color indexed="8"/>
        <rFont val="Arial"/>
        <family val="2"/>
      </rPr>
      <t xml:space="preserve"> Enter the 2019 value of property in deannexed territory.</t>
    </r>
    <r>
      <rPr>
        <vertAlign val="superscript"/>
        <sz val="12"/>
        <color indexed="8"/>
        <rFont val="Arial"/>
        <family val="2"/>
      </rPr>
      <t xml:space="preserve">5 Tex. Tax Code § 26.012(15) </t>
    </r>
    <r>
      <rPr>
        <sz val="12"/>
        <color indexed="8"/>
        <rFont val="Arial"/>
        <family val="2"/>
      </rPr>
      <t xml:space="preserve"> </t>
    </r>
  </si>
  <si>
    <r>
      <rPr>
        <b/>
        <sz val="11"/>
        <color indexed="8"/>
        <rFont val="Arial"/>
        <family val="2"/>
      </rPr>
      <t>2019 taxable value lost because property first qualified for an exemption in 2020.</t>
    </r>
    <r>
      <rPr>
        <sz val="11"/>
        <color indexed="8"/>
        <rFont val="Arial"/>
        <family val="2"/>
      </rPr>
      <t xml:space="preserve"> If the school district increased an original exemption, use the difference between the original exempted amount and the increased exempted amount. Do not include value lost due to freeport or goods-in- transit, temporary disaster exemptions. Note that lowering the amount or percentage of an existing exemption in 2020 does not create a new exemption or reduce taxable value. </t>
    </r>
  </si>
  <si>
    <r>
      <rPr>
        <b/>
        <sz val="12"/>
        <color indexed="8"/>
        <rFont val="Arial"/>
        <family val="2"/>
      </rPr>
      <t>A. Absolute exemptions.</t>
    </r>
    <r>
      <rPr>
        <sz val="12"/>
        <color indexed="8"/>
        <rFont val="Arial"/>
        <family val="2"/>
      </rPr>
      <t xml:space="preserve"> Use 2019 market value:</t>
    </r>
  </si>
  <si>
    <r>
      <rPr>
        <b/>
        <sz val="12"/>
        <color indexed="8"/>
        <rFont val="Arial"/>
        <family val="2"/>
      </rPr>
      <t>B. Partial exemptions.</t>
    </r>
    <r>
      <rPr>
        <sz val="12"/>
        <color indexed="8"/>
        <rFont val="Arial"/>
        <family val="2"/>
      </rPr>
      <t xml:space="preserve"> 2020 exemption amount or 2020 percentage exemption times 2019 value:</t>
    </r>
  </si>
  <si>
    <r>
      <rPr>
        <b/>
        <sz val="12"/>
        <color indexed="8"/>
        <rFont val="Arial"/>
        <family val="2"/>
      </rPr>
      <t>C. Value loss.</t>
    </r>
    <r>
      <rPr>
        <sz val="12"/>
        <color indexed="8"/>
        <rFont val="Arial"/>
        <family val="2"/>
      </rPr>
      <t xml:space="preserve"> Subtract B from A.</t>
    </r>
    <r>
      <rPr>
        <vertAlign val="superscript"/>
        <sz val="12"/>
        <color indexed="8"/>
        <rFont val="Arial"/>
        <family val="2"/>
      </rPr>
      <t xml:space="preserve">7 Tex. Tax Code § 26.012(15) </t>
    </r>
  </si>
  <si>
    <r>
      <rPr>
        <b/>
        <sz val="12"/>
        <color indexed="8"/>
        <rFont val="Arial"/>
        <family val="2"/>
      </rPr>
      <t>2019 taxable value lost because property first qualified for agricultural appraisal (1-d or 1-d-1), timber appraisal, recreational/scenic appraisal or public access airport special appraisal in 2020</t>
    </r>
    <r>
      <rPr>
        <sz val="12"/>
        <color indexed="8"/>
        <rFont val="Arial"/>
        <family val="2"/>
      </rPr>
      <t>. Use only properties that qualified in 2020 for the first time; do not use properties that qualified in 2019.</t>
    </r>
  </si>
  <si>
    <t>A. 2019 market value:</t>
  </si>
  <si>
    <t>B. 2020 productivity or special appraised value:</t>
  </si>
  <si>
    <r>
      <rPr>
        <b/>
        <sz val="12"/>
        <color indexed="8"/>
        <rFont val="Arial"/>
        <family val="2"/>
      </rPr>
      <t>C.</t>
    </r>
    <r>
      <rPr>
        <sz val="12"/>
        <color indexed="8"/>
        <rFont val="Arial"/>
        <family val="2"/>
      </rPr>
      <t xml:space="preserve"> Value loss. Subtract B from A.</t>
    </r>
    <r>
      <rPr>
        <vertAlign val="superscript"/>
        <sz val="12"/>
        <color indexed="8"/>
        <rFont val="Arial"/>
        <family val="2"/>
      </rPr>
      <t xml:space="preserve">7 Tex. Tax Code § 26.012(15) </t>
    </r>
  </si>
  <si>
    <r>
      <rPr>
        <b/>
        <sz val="12"/>
        <rFont val="Arial"/>
        <family val="2"/>
      </rPr>
      <t>Total adjustments for lost value.</t>
    </r>
    <r>
      <rPr>
        <sz val="12"/>
        <rFont val="Arial"/>
        <family val="2"/>
      </rPr>
      <t xml:space="preserve"> Add Lines 12, 13C and 14C. </t>
    </r>
  </si>
  <si>
    <r>
      <rPr>
        <sz val="10"/>
        <color indexed="8"/>
        <rFont val="Times New Roman"/>
        <family val="1"/>
      </rPr>
      <t xml:space="preserve">Adjusted 2019 M&amp;O taxable value. </t>
    </r>
    <r>
      <rPr>
        <sz val="12"/>
        <rFont val="Arial"/>
        <family val="2"/>
      </rPr>
      <t xml:space="preserve">Subtract Line 15 from Line 10.                                        Note: If the governing body of the school district governs a junior college district in a county with a population of more than two million, subtract the amount of M&amp;O taxes the governing body dedicated to the junior college district in 2019 from the result. </t>
    </r>
  </si>
  <si>
    <r>
      <rPr>
        <b/>
        <sz val="12"/>
        <rFont val="Arial"/>
        <family val="2"/>
      </rPr>
      <t>Adjusted 2019 I&amp;S taxable value.</t>
    </r>
    <r>
      <rPr>
        <sz val="12"/>
        <rFont val="Arial"/>
        <family val="2"/>
      </rPr>
      <t xml:space="preserve"> Subtract Line 15 from Line 11.
Note: If the governing body of the school district governs a junior college district in a county with a population of more than two million,subtract the amount of M&amp;O taxes the governing body dedicated to the junior college district in 2019 from the result. </t>
    </r>
  </si>
  <si>
    <r>
      <rPr>
        <b/>
        <sz val="12"/>
        <rFont val="Arial"/>
        <family val="2"/>
      </rPr>
      <t>Adjusted 2019 total M&amp;O levy.</t>
    </r>
    <r>
      <rPr>
        <sz val="12"/>
        <rFont val="Arial"/>
        <family val="2"/>
      </rPr>
      <t xml:space="preserve"> Multiply Line 6A by Line 16 and divide by $100. </t>
    </r>
  </si>
  <si>
    <t xml:space="preserve">No-New-Revenue Tax Rate Worksheet </t>
  </si>
  <si>
    <r>
      <rPr>
        <b/>
        <sz val="12"/>
        <rFont val="Arial"/>
        <family val="2"/>
      </rPr>
      <t xml:space="preserve">Adjusted 2019 total I&amp;S levy. </t>
    </r>
    <r>
      <rPr>
        <sz val="12"/>
        <rFont val="Arial"/>
        <family val="2"/>
      </rPr>
      <t>Multiply Line 6B by Line 17 and divide by $100.</t>
    </r>
    <r>
      <rPr>
        <b/>
        <sz val="12"/>
        <rFont val="Arial"/>
        <family val="2"/>
      </rPr>
      <t xml:space="preserve"> 
</t>
    </r>
  </si>
  <si>
    <r>
      <rPr>
        <b/>
        <sz val="12"/>
        <rFont val="Arial"/>
        <family val="2"/>
      </rPr>
      <t>Taxes refunded for years preceding tax year 2019.</t>
    </r>
    <r>
      <rPr>
        <sz val="12"/>
        <rFont val="Arial"/>
        <family val="2"/>
      </rPr>
      <t xml:space="preserve"> Enter the amount of taxes refunded by the district for tax years preceding tax year 2019. Types of refunds include court decisions, Tax Code Section 25.25(b) and (c) corrections and Tax Code Section 31.11 payment errors. Do not
include refunds for tax year 2019. This line applies only to tax years preceding tax year 2019.</t>
    </r>
    <r>
      <rPr>
        <vertAlign val="superscript"/>
        <sz val="12"/>
        <rFont val="Arial"/>
        <family val="2"/>
      </rPr>
      <t xml:space="preserve">8 Tex. Tax Code § 26.012(13) </t>
    </r>
  </si>
  <si>
    <t>A. M&amp;O taxes refunded for tax years preceding tax year 2019:</t>
  </si>
  <si>
    <t>B. I&amp;S taxes refunded for tax years preceding tax year 2019:</t>
  </si>
  <si>
    <r>
      <rPr>
        <b/>
        <sz val="12"/>
        <color indexed="8"/>
        <rFont val="Arial"/>
        <family val="2"/>
      </rPr>
      <t>Adjusted 2019 M&amp;O levy with refunds.</t>
    </r>
    <r>
      <rPr>
        <sz val="12"/>
        <color indexed="8"/>
        <rFont val="Arial"/>
        <family val="2"/>
      </rPr>
      <t xml:space="preserve"> Add Lines 18 and 20A.</t>
    </r>
    <r>
      <rPr>
        <vertAlign val="superscript"/>
        <sz val="12"/>
        <color indexed="8"/>
        <rFont val="Arial"/>
        <family val="2"/>
      </rPr>
      <t>9 Tex. Tax Code § 26.012(13)</t>
    </r>
    <r>
      <rPr>
        <sz val="12"/>
        <color indexed="8"/>
        <rFont val="Arial"/>
        <family val="2"/>
      </rPr>
      <t xml:space="preserve"> </t>
    </r>
  </si>
  <si>
    <r>
      <rPr>
        <b/>
        <sz val="12"/>
        <color indexed="8"/>
        <rFont val="Arial"/>
        <family val="2"/>
      </rPr>
      <t>Adjusted 2019 I&amp;S levy with refunds.</t>
    </r>
    <r>
      <rPr>
        <sz val="12"/>
        <color indexed="8"/>
        <rFont val="Arial"/>
        <family val="2"/>
      </rPr>
      <t xml:space="preserve"> Add Lines 19 and 20B. </t>
    </r>
    <r>
      <rPr>
        <vertAlign val="superscript"/>
        <sz val="12"/>
        <color indexed="8"/>
        <rFont val="Arial"/>
        <family val="2"/>
      </rPr>
      <t>10 Tex. Tax Code § 26.012(13)</t>
    </r>
    <r>
      <rPr>
        <sz val="12"/>
        <color indexed="8"/>
        <rFont val="Arial"/>
        <family val="2"/>
      </rPr>
      <t xml:space="preserve"> </t>
    </r>
  </si>
  <si>
    <r>
      <rPr>
        <b/>
        <sz val="12"/>
        <color indexed="8"/>
        <rFont val="Arial"/>
        <family val="2"/>
      </rPr>
      <t>Total 2020 I&amp;S taxable value on the 2020 certified appraisal roll today.</t>
    </r>
    <r>
      <rPr>
        <sz val="12"/>
        <color indexed="8"/>
        <rFont val="Arial"/>
        <family val="2"/>
      </rPr>
      <t xml:space="preserve"> This value includes only certified values and includes the total taxable value of homesteads with tax ceilings (will deduct in line 25). These homesteads include homeowners age 65 or older or disabled. </t>
    </r>
    <r>
      <rPr>
        <vertAlign val="superscript"/>
        <sz val="12"/>
        <color indexed="8"/>
        <rFont val="Arial"/>
        <family val="2"/>
      </rPr>
      <t xml:space="preserve">11 Tex. Tax Code §§ 26.012, 26.04(c-2)  </t>
    </r>
    <r>
      <rPr>
        <sz val="12"/>
        <color indexed="8"/>
        <rFont val="Arial"/>
        <family val="2"/>
      </rPr>
      <t xml:space="preserve"> </t>
    </r>
  </si>
  <si>
    <r>
      <rPr>
        <sz val="10"/>
        <color indexed="8"/>
        <rFont val="Times New Roman"/>
        <family val="1"/>
      </rPr>
      <t>A. Certified values:</t>
    </r>
    <r>
      <rPr>
        <sz val="12"/>
        <color indexed="8"/>
        <rFont val="Arial"/>
        <family val="2"/>
      </rPr>
      <t xml:space="preserve"> </t>
    </r>
    <r>
      <rPr>
        <vertAlign val="superscript"/>
        <sz val="12"/>
        <color indexed="8"/>
        <rFont val="Arial"/>
        <family val="2"/>
      </rPr>
      <t xml:space="preserve">12 Tex. Tax Code § 26.012(6) </t>
    </r>
  </si>
  <si>
    <r>
      <rPr>
        <b/>
        <sz val="12"/>
        <color indexed="8"/>
        <rFont val="Arial"/>
        <family val="2"/>
      </rPr>
      <t>B. Pollution control and energy storage system exemption:</t>
    </r>
    <r>
      <rPr>
        <sz val="12"/>
        <color indexed="8"/>
        <rFont val="Arial"/>
        <family val="2"/>
      </rPr>
      <t xml:space="preserve"> Deduct the value of property exempted for  the current tax year for the first time as pollution control or energy storage system property </t>
    </r>
  </si>
  <si>
    <r>
      <rPr>
        <b/>
        <sz val="12"/>
        <color indexed="8"/>
        <rFont val="Arial"/>
        <family val="2"/>
      </rPr>
      <t>C. Total 2020 value.</t>
    </r>
    <r>
      <rPr>
        <sz val="12"/>
        <color indexed="8"/>
        <rFont val="Arial"/>
        <family val="2"/>
      </rPr>
      <t xml:space="preserve"> Subtract B from A. </t>
    </r>
  </si>
  <si>
    <r>
      <rPr>
        <b/>
        <sz val="12"/>
        <color indexed="8"/>
        <rFont val="Arial"/>
        <family val="2"/>
      </rPr>
      <t>Total value of properties under protest or not included on certified appraisal roll.</t>
    </r>
    <r>
      <rPr>
        <vertAlign val="superscript"/>
        <sz val="12"/>
        <color indexed="8"/>
        <rFont val="Arial"/>
        <family val="2"/>
      </rPr>
      <t xml:space="preserve">13 Tex. Tax Code § 26.01(c) and (d) </t>
    </r>
  </si>
  <si>
    <r>
      <rPr>
        <b/>
        <sz val="12"/>
        <color indexed="8"/>
        <rFont val="Arial"/>
        <family val="2"/>
      </rPr>
      <t>A. 2020 taxable value of properties under protest.</t>
    </r>
    <r>
      <rPr>
        <sz val="12"/>
        <color indexed="8"/>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t>
    </r>
    <r>
      <rPr>
        <vertAlign val="superscript"/>
        <sz val="12"/>
        <color indexed="8"/>
        <rFont val="Arial"/>
        <family val="2"/>
      </rPr>
      <t xml:space="preserve">14 Tex. Tax Code § 26.01(c)  </t>
    </r>
  </si>
  <si>
    <r>
      <rPr>
        <b/>
        <sz val="12"/>
        <color indexed="8"/>
        <rFont val="Arial"/>
        <family val="2"/>
      </rPr>
      <t>B. 2020 value of properties not under protest or included on certified appraisal roll.</t>
    </r>
    <r>
      <rPr>
        <sz val="12"/>
        <color indexed="8"/>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color indexed="8"/>
        <rFont val="Arial"/>
        <family val="2"/>
      </rPr>
      <t>15 Tex. Tax Code § 26.01(d)</t>
    </r>
  </si>
  <si>
    <r>
      <rPr>
        <b/>
        <sz val="12"/>
        <color indexed="8"/>
        <rFont val="Arial"/>
        <family val="2"/>
      </rPr>
      <t>C. Total value under protest or not certified.</t>
    </r>
    <r>
      <rPr>
        <sz val="12"/>
        <color indexed="8"/>
        <rFont val="Arial"/>
        <family val="2"/>
      </rPr>
      <t xml:space="preserve"> Add A and B. </t>
    </r>
  </si>
  <si>
    <t xml:space="preserve">2020 tax ceilings and new property value for Chapter 313 limitations. </t>
  </si>
  <si>
    <r>
      <rPr>
        <b/>
        <sz val="12"/>
        <color indexed="8"/>
        <rFont val="Arial"/>
        <family val="2"/>
      </rPr>
      <t>A. 2020 tax ceilings.</t>
    </r>
    <r>
      <rPr>
        <sz val="12"/>
        <color indexed="8"/>
        <rFont val="Arial"/>
        <family val="2"/>
      </rPr>
      <t xml:space="preserve"> Enter 2020 total taxable value of homesteads with tax ceilings. These include the homesteads of homeowners age 65 or older or disable </t>
    </r>
    <r>
      <rPr>
        <vertAlign val="superscript"/>
        <sz val="12"/>
        <color indexed="8"/>
        <rFont val="Arial"/>
        <family val="2"/>
      </rPr>
      <t>16 Tex. Tax Code § 26.012(6)((A)(i)</t>
    </r>
    <r>
      <rPr>
        <sz val="12"/>
        <color indexed="8"/>
        <rFont val="Arial"/>
        <family val="2"/>
      </rPr>
      <t xml:space="preserve"> </t>
    </r>
  </si>
  <si>
    <r>
      <rPr>
        <b/>
        <sz val="12"/>
        <color indexed="8"/>
        <rFont val="Arial"/>
        <family val="2"/>
      </rPr>
      <t>B. 2020 Chapter 313 new property value.</t>
    </r>
    <r>
      <rPr>
        <sz val="12"/>
        <color indexed="8"/>
        <rFont val="Arial"/>
        <family val="2"/>
      </rPr>
      <t xml:space="preserve"> Enter 2020 new property value of property subject to Chapter 313 agreements. </t>
    </r>
    <r>
      <rPr>
        <vertAlign val="superscript"/>
        <sz val="12"/>
        <color indexed="8"/>
        <rFont val="Arial"/>
        <family val="2"/>
      </rPr>
      <t>17 Tex. Tax Code § 26.012(6)((A)(ii)</t>
    </r>
    <r>
      <rPr>
        <sz val="12"/>
        <color indexed="8"/>
        <rFont val="Arial"/>
        <family val="2"/>
      </rPr>
      <t xml:space="preserve">  </t>
    </r>
  </si>
  <si>
    <t xml:space="preserve">C. Add A and B. </t>
  </si>
  <si>
    <r>
      <rPr>
        <b/>
        <sz val="12"/>
        <color indexed="8"/>
        <rFont val="Arial"/>
        <family val="2"/>
      </rPr>
      <t>2020 total I&amp;S taxable value.</t>
    </r>
    <r>
      <rPr>
        <sz val="12"/>
        <color indexed="8"/>
        <rFont val="Arial"/>
        <family val="2"/>
      </rPr>
      <t xml:space="preserve"> Add Lines 23C and 24C. Subtract Line 25C. </t>
    </r>
  </si>
  <si>
    <t xml:space="preserve">2020 taxable value not subject M&amp;O taxation, due to limitation under Chapter 313. </t>
  </si>
  <si>
    <r>
      <rPr>
        <b/>
        <sz val="12"/>
        <color indexed="8"/>
        <rFont val="Arial"/>
        <family val="2"/>
      </rPr>
      <t>A.</t>
    </r>
    <r>
      <rPr>
        <sz val="12"/>
        <color indexed="8"/>
        <rFont val="Arial"/>
        <family val="2"/>
      </rPr>
      <t xml:space="preserve"> 2020 I&amp;S value of property subject to Chapter 313 agreement. Enter the total 2020 appraised value of property subject to a Chapter 313 agreement.</t>
    </r>
  </si>
  <si>
    <r>
      <rPr>
        <b/>
        <sz val="12"/>
        <color indexed="8"/>
        <rFont val="Arial"/>
        <family val="2"/>
      </rPr>
      <t>B.</t>
    </r>
    <r>
      <rPr>
        <sz val="12"/>
        <color indexed="8"/>
        <rFont val="Arial"/>
        <family val="2"/>
      </rPr>
      <t xml:space="preserve"> 2020 M&amp;O value of property subject to Chapter 313 agreement. Enter the total 2020 limited value of property subject to a Chapter 313 agreement.</t>
    </r>
  </si>
  <si>
    <r>
      <rPr>
        <b/>
        <sz val="12"/>
        <color indexed="8"/>
        <rFont val="Arial"/>
        <family val="2"/>
      </rPr>
      <t>C.</t>
    </r>
    <r>
      <rPr>
        <sz val="12"/>
        <color indexed="8"/>
        <rFont val="Arial"/>
        <family val="2"/>
      </rPr>
      <t xml:space="preserve"> Subtract B from A. </t>
    </r>
  </si>
  <si>
    <r>
      <rPr>
        <sz val="10"/>
        <color indexed="8"/>
        <rFont val="Times New Roman"/>
        <family val="1"/>
      </rPr>
      <t xml:space="preserve">2020 total M&amp;O taxable value. </t>
    </r>
    <r>
      <rPr>
        <sz val="12"/>
        <color indexed="8"/>
        <rFont val="Arial"/>
        <family val="2"/>
      </rPr>
      <t xml:space="preserve">Subtract Line 27C from Line 26. </t>
    </r>
  </si>
  <si>
    <r>
      <rPr>
        <sz val="10"/>
        <color indexed="8"/>
        <rFont val="Times New Roman"/>
        <family val="1"/>
      </rPr>
      <t xml:space="preserve">Total 2020 taxable value of properties in territory annexed after Jan. 1, 2019. </t>
    </r>
    <r>
      <rPr>
        <sz val="12"/>
        <color indexed="8"/>
        <rFont val="Arial"/>
        <family val="2"/>
      </rPr>
      <t xml:space="preserve">Include both real and personal property. Enter the 2020 value of property in territory annexed by the school district. </t>
    </r>
  </si>
  <si>
    <r>
      <rPr>
        <b/>
        <sz val="12"/>
        <color indexed="8"/>
        <rFont val="Arial"/>
        <family val="2"/>
      </rPr>
      <t>Total 2020 taxable value of new improvements and new personal property located in new improvements.</t>
    </r>
    <r>
      <rPr>
        <sz val="12"/>
        <color indexed="8"/>
        <rFont val="Arial"/>
        <family val="2"/>
      </rPr>
      <t xml:space="preserve"> New means the item was not on the appraisal roll in 2019.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2019, and be located in a new improvement. </t>
    </r>
  </si>
  <si>
    <r>
      <rPr>
        <b/>
        <sz val="12"/>
        <color indexed="8"/>
        <rFont val="Arial"/>
        <family val="2"/>
      </rPr>
      <t>Total adjustments to the 2020 taxable value.</t>
    </r>
    <r>
      <rPr>
        <sz val="12"/>
        <color indexed="8"/>
        <rFont val="Arial"/>
        <family val="2"/>
      </rPr>
      <t xml:space="preserve"> Add Line 29 and Line 30. </t>
    </r>
  </si>
  <si>
    <r>
      <rPr>
        <b/>
        <sz val="12"/>
        <color indexed="8"/>
        <rFont val="Arial"/>
        <family val="2"/>
      </rPr>
      <t>Adjusted 2020 M&amp;O taxable value.</t>
    </r>
    <r>
      <rPr>
        <sz val="12"/>
        <color indexed="8"/>
        <rFont val="Arial"/>
        <family val="2"/>
      </rPr>
      <t xml:space="preserve"> Subtract Line 31 from Line 28. </t>
    </r>
  </si>
  <si>
    <r>
      <rPr>
        <b/>
        <sz val="12"/>
        <color indexed="8"/>
        <rFont val="Arial"/>
        <family val="2"/>
      </rPr>
      <t>Adjusted 2020 I&amp;S taxable value.</t>
    </r>
    <r>
      <rPr>
        <sz val="12"/>
        <color indexed="8"/>
        <rFont val="Arial"/>
        <family val="2"/>
      </rPr>
      <t xml:space="preserve"> Subtract Line 31 from Line 26. </t>
    </r>
  </si>
  <si>
    <r>
      <rPr>
        <b/>
        <sz val="12"/>
        <rFont val="Calibri"/>
        <family val="2"/>
      </rPr>
      <t>2020 NNR M&amp;O tax rate.</t>
    </r>
    <r>
      <rPr>
        <sz val="12"/>
        <rFont val="Calibri"/>
        <family val="2"/>
      </rPr>
      <t xml:space="preserve"> Divide line 21 by line 32 and multiply by $100. </t>
    </r>
  </si>
  <si>
    <r>
      <rPr>
        <b/>
        <sz val="12"/>
        <rFont val="Calibri"/>
        <family val="2"/>
      </rPr>
      <t>2020 NNR I&amp;S tax rate.</t>
    </r>
    <r>
      <rPr>
        <sz val="12"/>
        <rFont val="Calibri"/>
        <family val="2"/>
      </rPr>
      <t xml:space="preserve"> Divide line 22 by line 33 and multiply by $100. </t>
    </r>
  </si>
  <si>
    <r>
      <rPr>
        <b/>
        <sz val="12"/>
        <color indexed="8"/>
        <rFont val="Arial"/>
        <family val="2"/>
      </rPr>
      <t>2020 NNR total tax rate.</t>
    </r>
    <r>
      <rPr>
        <sz val="12"/>
        <color indexed="8"/>
        <rFont val="Arial"/>
        <family val="2"/>
      </rPr>
      <t xml:space="preserve"> Add Line 34 and Line 35. </t>
    </r>
  </si>
  <si>
    <t>SECTION 2: Voter Approval Tax Rate</t>
  </si>
  <si>
    <r>
      <rPr>
        <sz val="10"/>
        <color indexed="8"/>
        <rFont val="Times New Roman"/>
        <family val="1"/>
      </rPr>
      <t>The voter-approval tax rate is the highest tax rate that a taxing unit may adopt without holding an election to seek voter approval of the rate. Most school districts calculate a voter-approval tax rate that is split into three separate rates.</t>
    </r>
    <r>
      <rPr>
        <vertAlign val="superscript"/>
        <sz val="12"/>
        <color indexed="8"/>
        <rFont val="Arial"/>
        <family val="2"/>
      </rPr>
      <t xml:space="preserve">18 Tex. Tax Code §26.08(n) </t>
    </r>
    <r>
      <rPr>
        <sz val="12"/>
        <color indexed="8"/>
        <rFont val="Arial"/>
        <family val="2"/>
      </rPr>
      <t xml:space="preserve">
</t>
    </r>
    <r>
      <rPr>
        <b/>
        <sz val="12"/>
        <color indexed="8"/>
        <rFont val="Arial"/>
        <family val="2"/>
      </rPr>
      <t xml:space="preserve">1. Maximum Compressed Tax Rate (MCR): </t>
    </r>
    <r>
      <rPr>
        <sz val="12"/>
        <color indexed="8"/>
        <rFont val="Arial"/>
        <family val="2"/>
      </rPr>
      <t>A district’s maximum compressed tax rate is defined as the tax rate for the current tax year per $100 of valuation of taxable property at which the district must levy a maintenance and operations tax to receive the full amount of the tier one allotment.</t>
    </r>
    <r>
      <rPr>
        <vertAlign val="superscript"/>
        <sz val="12"/>
        <color indexed="8"/>
        <rFont val="Arial"/>
        <family val="2"/>
      </rPr>
      <t>19 Tex. Edu. Code §48.2551(a)(3)</t>
    </r>
    <r>
      <rPr>
        <sz val="12"/>
        <color indexed="8"/>
        <rFont val="Arial"/>
        <family val="2"/>
      </rPr>
      <t xml:space="preserve">
</t>
    </r>
    <r>
      <rPr>
        <b/>
        <sz val="12"/>
        <color indexed="8"/>
        <rFont val="Arial"/>
        <family val="2"/>
      </rPr>
      <t>2. Enrichment Tax Rate (DTR):</t>
    </r>
    <r>
      <rPr>
        <sz val="12"/>
        <color indexed="8"/>
        <rFont val="Arial"/>
        <family val="2"/>
      </rPr>
      <t xml:space="preserve"> </t>
    </r>
    <r>
      <rPr>
        <vertAlign val="superscript"/>
        <sz val="12"/>
        <color indexed="8"/>
        <rFont val="Arial"/>
        <family val="2"/>
      </rPr>
      <t xml:space="preserve">20 Tex. Tax Code §26.08(j) and Tex. Edu. Code §45.0032 </t>
    </r>
    <r>
      <rPr>
        <sz val="12"/>
        <color indexed="8"/>
        <rFont val="Arial"/>
        <family val="2"/>
      </rPr>
      <t xml:space="preserve"> A district’s enrichment tax rate is defined as any tax effort in excess of the district’s MCR and less than $0.17. The enrichment tax rate is divided into ‘golden pennies’ and the ‘copper pennies.’ School districts can claim up to 8 ‘golden pennies, not subject to compression, and 9 ‘copper pennies’ which are subject to compression with any increases in the guaranteed yield.</t>
    </r>
    <r>
      <rPr>
        <vertAlign val="superscript"/>
        <sz val="12"/>
        <color indexed="8"/>
        <rFont val="Arial"/>
        <family val="2"/>
      </rPr>
      <t>21 Tex. Edu. Code §§48.202(a-1)(2) and 48.202(f )</t>
    </r>
    <r>
      <rPr>
        <sz val="12"/>
        <color indexed="8"/>
        <rFont val="Arial"/>
        <family val="2"/>
      </rPr>
      <t xml:space="preserve"> 
</t>
    </r>
    <r>
      <rPr>
        <b/>
        <sz val="12"/>
        <color indexed="8"/>
        <rFont val="Arial"/>
        <family val="2"/>
      </rPr>
      <t>3. Debt Rate:</t>
    </r>
    <r>
      <rPr>
        <sz val="12"/>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 </t>
    </r>
    <r>
      <rPr>
        <vertAlign val="superscript"/>
        <sz val="12"/>
        <color indexed="8"/>
        <rFont val="Arial"/>
        <family val="2"/>
      </rPr>
      <t xml:space="preserve">22 Tex. Edu. Code §45.0021(a) </t>
    </r>
    <r>
      <rPr>
        <sz val="12"/>
        <color indexed="8"/>
        <rFont val="Arial"/>
        <family val="2"/>
      </rPr>
      <t xml:space="preserve">
A school district may adopt a M&amp;O tax rate that exceeds the MCR in order to maintain the 2020-2021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2"/>
        <color indexed="8"/>
        <rFont val="Arial"/>
        <family val="2"/>
      </rPr>
      <t>23 Tex. Edu. Code §11.184(b)</t>
    </r>
    <r>
      <rPr>
        <sz val="12"/>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2"/>
        <color indexed="8"/>
        <rFont val="Arial"/>
        <family val="2"/>
      </rPr>
      <t>24 Tex. Edu. Code §11.184(b-1)</t>
    </r>
    <r>
      <rPr>
        <sz val="12"/>
        <color indexed="8"/>
        <rFont val="Arial"/>
        <family val="2"/>
      </rPr>
      <t xml:space="preserve">
Districts should review information from TEA when calculating their voter-approval rate. </t>
    </r>
  </si>
  <si>
    <t>Voter-Approval Tax Rate Worksheet</t>
  </si>
  <si>
    <r>
      <rPr>
        <b/>
        <sz val="12"/>
        <color indexed="8"/>
        <rFont val="Arial"/>
        <family val="2"/>
      </rPr>
      <t>2020 maximum compressed tax rate (MCR).</t>
    </r>
    <r>
      <rPr>
        <sz val="12"/>
        <color indexed="8"/>
        <rFont val="Arial"/>
        <family val="2"/>
      </rPr>
      <t xml:space="preserve"> TEA will publish compression rates based on district and statewide property value growth. Enter the school districts’ maximum compressed rate based on guidance from TEA. 25 </t>
    </r>
  </si>
  <si>
    <r>
      <rPr>
        <b/>
        <sz val="12"/>
        <color indexed="8"/>
        <rFont val="Arial"/>
        <family val="2"/>
      </rPr>
      <t>2020 enrichment tax rate (DTR).</t>
    </r>
    <r>
      <rPr>
        <sz val="12"/>
        <color indexed="8"/>
        <rFont val="Arial"/>
        <family val="2"/>
      </rPr>
      <t xml:space="preserve"> Enter the greater of A and B. </t>
    </r>
    <r>
      <rPr>
        <vertAlign val="superscript"/>
        <sz val="12"/>
        <color indexed="8"/>
        <rFont val="Arial"/>
        <family val="2"/>
      </rPr>
      <t xml:space="preserve">26 Tex. Tax Code §26.08(n)(2) </t>
    </r>
  </si>
  <si>
    <r>
      <rPr>
        <b/>
        <sz val="12"/>
        <color indexed="8"/>
        <rFont val="Arial"/>
        <family val="2"/>
      </rPr>
      <t>A.</t>
    </r>
    <r>
      <rPr>
        <sz val="12"/>
        <color indexed="8"/>
        <rFont val="Arial"/>
        <family val="2"/>
      </rPr>
      <t xml:space="preserve"> Enter the district’s 2019 DTR, minus any required reduction under Education Code Section 48.202(f )</t>
    </r>
  </si>
  <si>
    <r>
      <rPr>
        <b/>
        <sz val="12"/>
        <color indexed="8"/>
        <rFont val="Arial"/>
        <family val="2"/>
      </rPr>
      <t>B.</t>
    </r>
    <r>
      <rPr>
        <sz val="12"/>
        <color indexed="8"/>
        <rFont val="Arial"/>
        <family val="2"/>
      </rPr>
      <t xml:space="preserve"> Enter $0.05 per $100 of taxable value, if governing body of school district adopts $0.05 by unanimous vote. If not adopted by unanimous vote, enter $0.04 per $100. </t>
    </r>
    <r>
      <rPr>
        <vertAlign val="superscript"/>
        <sz val="12"/>
        <color indexed="8"/>
        <rFont val="Arial"/>
        <family val="2"/>
      </rPr>
      <t xml:space="preserve">27 Tex. Tax Code §26.08(n-1) </t>
    </r>
  </si>
  <si>
    <r>
      <rPr>
        <b/>
        <sz val="12"/>
        <color indexed="8"/>
        <rFont val="Arial"/>
        <family val="2"/>
      </rPr>
      <t>2020 maintenance and operations (M&amp;O) tax rate (TR).</t>
    </r>
    <r>
      <rPr>
        <sz val="12"/>
        <color indexed="8"/>
        <rFont val="Arial"/>
        <family val="2"/>
      </rPr>
      <t xml:space="preserve"> Add Lines 37 and 38.
Note: M&amp;O tax rate may not exceed the sum of $0.17 and the product of the state compression percentage multiplied by $1.00. </t>
    </r>
    <r>
      <rPr>
        <vertAlign val="superscript"/>
        <sz val="12"/>
        <color indexed="8"/>
        <rFont val="Arial"/>
        <family val="2"/>
      </rPr>
      <t xml:space="preserve">28 Tex. Edu. Code §45.003(e) </t>
    </r>
  </si>
  <si>
    <r>
      <rPr>
        <b/>
        <sz val="12"/>
        <color indexed="8"/>
        <rFont val="Arial"/>
        <family val="2"/>
      </rPr>
      <t>Total 2020 debt to be paid with property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</si>
  <si>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b/>
        <sz val="12"/>
        <color indexed="8"/>
        <rFont val="Arial"/>
        <family val="2"/>
      </rPr>
      <t>A. Debt</t>
    </r>
    <r>
      <rPr>
        <sz val="12"/>
        <color indexed="8"/>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Enter debt amount:                                                                                                            </t>
    </r>
  </si>
  <si>
    <r>
      <rPr>
        <b/>
        <sz val="12"/>
        <color indexed="8"/>
        <rFont val="Arial"/>
        <family val="2"/>
      </rPr>
      <t>B.</t>
    </r>
    <r>
      <rPr>
        <sz val="12"/>
        <color indexed="8"/>
        <rFont val="Arial"/>
        <family val="2"/>
      </rPr>
      <t xml:space="preserve"> Subtract </t>
    </r>
    <r>
      <rPr>
        <b/>
        <sz val="12"/>
        <color indexed="8"/>
        <rFont val="Arial"/>
        <family val="2"/>
      </rPr>
      <t>unencumbered fund</t>
    </r>
    <r>
      <rPr>
        <sz val="12"/>
        <color indexed="8"/>
        <rFont val="Arial"/>
        <family val="2"/>
      </rPr>
      <t xml:space="preserve"> amount used to reduce total debt                       </t>
    </r>
  </si>
  <si>
    <r>
      <rPr>
        <b/>
        <sz val="12"/>
        <color indexed="8"/>
        <rFont val="Arial"/>
        <family val="2"/>
      </rPr>
      <t>C.</t>
    </r>
    <r>
      <rPr>
        <sz val="12"/>
        <color indexed="8"/>
        <rFont val="Arial"/>
        <family val="2"/>
      </rPr>
      <t xml:space="preserve"> Subtract </t>
    </r>
    <r>
      <rPr>
        <b/>
        <sz val="12"/>
        <color indexed="8"/>
        <rFont val="Arial"/>
        <family val="2"/>
      </rPr>
      <t>state aid</t>
    </r>
    <r>
      <rPr>
        <sz val="12"/>
        <color indexed="8"/>
        <rFont val="Arial"/>
        <family val="2"/>
      </rPr>
      <t xml:space="preserve"> received for paying principal and interest on debt for facilities through the existing debt allotment program and/or instructional facilities allotment program debt</t>
    </r>
  </si>
  <si>
    <r>
      <rPr>
        <b/>
        <sz val="12"/>
        <color indexed="8"/>
        <rFont val="Arial"/>
        <family val="2"/>
      </rPr>
      <t>D. Adjust debt:</t>
    </r>
    <r>
      <rPr>
        <sz val="12"/>
        <color indexed="8"/>
        <rFont val="Arial"/>
        <family val="2"/>
      </rPr>
      <t xml:space="preserve"> Subtract B and C from A.</t>
    </r>
  </si>
  <si>
    <r>
      <rPr>
        <b/>
        <sz val="12"/>
        <color indexed="8"/>
        <rFont val="Arial"/>
        <family val="2"/>
      </rPr>
      <t>Certified 2019 excess debt collections.</t>
    </r>
    <r>
      <rPr>
        <sz val="12"/>
        <color indexed="8"/>
        <rFont val="Arial"/>
        <family val="2"/>
      </rPr>
      <t xml:space="preserve"> Enter the amount certified by the collector. </t>
    </r>
    <r>
      <rPr>
        <vertAlign val="superscript"/>
        <sz val="12"/>
        <color indexed="8"/>
        <rFont val="Arial"/>
        <family val="2"/>
      </rPr>
      <t xml:space="preserve">29 Tex. Tax Code §§26.012(10) and 26.04(b) </t>
    </r>
  </si>
  <si>
    <r>
      <rPr>
        <b/>
        <sz val="12"/>
        <color indexed="8"/>
        <rFont val="Arial"/>
        <family val="2"/>
      </rPr>
      <t>Adjusted 2020 debt.</t>
    </r>
    <r>
      <rPr>
        <sz val="12"/>
        <color indexed="8"/>
        <rFont val="Arial"/>
        <family val="2"/>
      </rPr>
      <t xml:space="preserve"> Subtract line 41 from line 40D. </t>
    </r>
  </si>
  <si>
    <r>
      <rPr>
        <sz val="10"/>
        <color indexed="8"/>
        <rFont val="Times New Roman"/>
        <family val="1"/>
      </rPr>
      <t xml:space="preserve">2020 anticipated collection rate. If the anticipated rate in A is lower than actual rates in B, C and D, enter the lowest rate from B, C and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</si>
  <si>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b/>
        <sz val="12"/>
        <color indexed="8"/>
        <rFont val="Arial"/>
        <family val="2"/>
      </rPr>
      <t>A.</t>
    </r>
    <r>
      <rPr>
        <sz val="12"/>
        <color indexed="8"/>
        <rFont val="Arial"/>
        <family val="2"/>
      </rPr>
      <t xml:space="preserve"> Enter the 2020 anticipated collection rate certified by the collector.</t>
    </r>
    <r>
      <rPr>
        <vertAlign val="superscript"/>
        <sz val="12"/>
        <color indexed="8"/>
        <rFont val="Arial"/>
        <family val="2"/>
      </rPr>
      <t xml:space="preserve">31 Tex. Tax Code §26.04(b) </t>
    </r>
  </si>
  <si>
    <r>
      <rPr>
        <b/>
        <sz val="12"/>
        <color indexed="8"/>
        <rFont val="Arial"/>
        <family val="2"/>
      </rPr>
      <t>B.</t>
    </r>
    <r>
      <rPr>
        <sz val="12"/>
        <color indexed="8"/>
        <rFont val="Arial"/>
        <family val="2"/>
      </rPr>
      <t xml:space="preserve"> Enter the 2019 actual collection rates.</t>
    </r>
  </si>
  <si>
    <r>
      <rPr>
        <b/>
        <sz val="12"/>
        <color indexed="8"/>
        <rFont val="Arial"/>
        <family val="2"/>
      </rPr>
      <t>C.</t>
    </r>
    <r>
      <rPr>
        <sz val="12"/>
        <color indexed="8"/>
        <rFont val="Arial"/>
        <family val="2"/>
      </rPr>
      <t xml:space="preserve"> Enter the 2018 actual collection rate</t>
    </r>
  </si>
  <si>
    <r>
      <rPr>
        <b/>
        <sz val="12"/>
        <color indexed="8"/>
        <rFont val="Arial"/>
        <family val="2"/>
      </rPr>
      <t>D.</t>
    </r>
    <r>
      <rPr>
        <sz val="12"/>
        <color indexed="8"/>
        <rFont val="Arial"/>
        <family val="2"/>
      </rPr>
      <t xml:space="preserve"> Enter the 2017 actual collection rate</t>
    </r>
  </si>
  <si>
    <r>
      <rPr>
        <b/>
        <sz val="12"/>
        <color indexed="8"/>
        <rFont val="Arial"/>
        <family val="2"/>
      </rPr>
      <t>2020 debt adjusted for collections.</t>
    </r>
    <r>
      <rPr>
        <sz val="12"/>
        <color indexed="8"/>
        <rFont val="Arial"/>
        <family val="2"/>
      </rPr>
      <t xml:space="preserve"> Divide Line 42 by Line 43. </t>
    </r>
  </si>
  <si>
    <r>
      <rPr>
        <b/>
        <sz val="12"/>
        <color indexed="8"/>
        <rFont val="Arial"/>
        <family val="2"/>
      </rPr>
      <t>2020 total taxable value.</t>
    </r>
    <r>
      <rPr>
        <sz val="12"/>
        <color indexed="8"/>
        <rFont val="Arial"/>
        <family val="2"/>
      </rPr>
      <t xml:space="preserve"> Enter the amount on Line 26 of the No-New-Revenue Tax Rate Worksheet. </t>
    </r>
  </si>
  <si>
    <r>
      <rPr>
        <b/>
        <sz val="12"/>
        <color indexed="8"/>
        <rFont val="Arial"/>
        <family val="2"/>
      </rPr>
      <t>2020 debt rate.</t>
    </r>
    <r>
      <rPr>
        <sz val="12"/>
        <color indexed="8"/>
        <rFont val="Arial"/>
        <family val="2"/>
      </rPr>
      <t xml:space="preserve"> Divide Line 44 by Line 45 and multiply by $100. </t>
    </r>
  </si>
  <si>
    <r>
      <rPr>
        <b/>
        <sz val="12"/>
        <color indexed="8"/>
        <rFont val="Arial"/>
        <family val="2"/>
      </rPr>
      <t>2020 voter-approval tax rate.</t>
    </r>
    <r>
      <rPr>
        <sz val="12"/>
        <color indexed="8"/>
        <rFont val="Arial"/>
        <family val="2"/>
      </rPr>
      <t xml:space="preserve"> Add Lines 39 and 46.
If the school district received distributions from an equalization tax imposed under former Chapter 18, Education Code, add the NNR tax rate as of the date of the county unit system’s abolition to the sum of Lines 39 and 46.</t>
    </r>
    <r>
      <rPr>
        <vertAlign val="superscript"/>
        <sz val="12"/>
        <color indexed="8"/>
        <rFont val="Arial"/>
        <family val="2"/>
      </rPr>
      <t>32 Tex. Tax Code §26.08(g)</t>
    </r>
  </si>
  <si>
    <t xml:space="preserve">SECTION 3: Voter Approval Rate Adjustment for Pollution Control </t>
  </si>
  <si>
    <t xml:space="preserve">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 </t>
  </si>
  <si>
    <t>Voter-Approval Rate Adjustment for Pollution Control Requirements Worksheet</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</si>
  <si>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</si>
  <si>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2020 total taxable value.</t>
    </r>
    <r>
      <rPr>
        <sz val="12"/>
        <color indexed="8"/>
        <rFont val="Arial"/>
        <family val="2"/>
      </rPr>
      <t xml:space="preserve"> Enter the amount on Line 33 of the No-New-Revenue Tax Rate Worksheet. </t>
    </r>
  </si>
  <si>
    <r>
      <rPr>
        <b/>
        <sz val="12"/>
        <color indexed="8"/>
        <rFont val="Arial"/>
        <family val="2"/>
      </rPr>
      <t>Additional rate for pollution control.</t>
    </r>
    <r>
      <rPr>
        <sz val="12"/>
        <color indexed="8"/>
        <rFont val="Arial"/>
        <family val="2"/>
      </rPr>
      <t xml:space="preserve"> Divide line 48 by line 49 and multiply by $100. </t>
    </r>
  </si>
  <si>
    <r>
      <rPr>
        <b/>
        <sz val="12"/>
        <color indexed="8"/>
        <rFont val="Arial"/>
        <family val="2"/>
      </rPr>
      <t>2020 voter-approval tax rate, adjusted for pollution control.</t>
    </r>
    <r>
      <rPr>
        <sz val="12"/>
        <color indexed="8"/>
        <rFont val="Arial"/>
        <family val="2"/>
      </rPr>
      <t xml:space="preserve"> Add line 50 and line 47. </t>
    </r>
  </si>
  <si>
    <t xml:space="preserve">Indicate the applicable total tax rates as calculated above. </t>
  </si>
  <si>
    <t>No-New-Revenue Tax Rate                                                                                                               Enter the 2020 NNR tax rate from Line 36</t>
  </si>
  <si>
    <t xml:space="preserve">Voter-Approval Tax Rate                                                                                                                        As applicable, enter the 2020 voter-approval tax rate from Line 47 or Line 51 </t>
  </si>
  <si>
    <t xml:space="preserve">SECTION 5: School District Representative Name and Signature </t>
  </si>
  <si>
    <r>
      <rPr>
        <sz val="10"/>
        <color indexed="8"/>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35 Tex. Tax Code §26.04(c)</t>
    </r>
    <r>
      <rPr>
        <sz val="12"/>
        <color indexed="8"/>
        <rFont val="Arial"/>
        <family val="2"/>
      </rPr>
      <t xml:space="preserve">  </t>
    </r>
  </si>
  <si>
    <t xml:space="preserve">School District Representative </t>
  </si>
  <si>
    <t>50-884      5/20</t>
  </si>
  <si>
    <r>
      <rPr>
        <sz val="10"/>
        <color indexed="8"/>
        <rFont val="Times New Roman"/>
        <family val="1"/>
      </rPr>
      <t xml:space="preserve">Form </t>
    </r>
    <r>
      <rPr>
        <b/>
        <sz val="11"/>
        <color indexed="9"/>
        <rFont val="Times New Roman"/>
        <family val="1"/>
      </rPr>
      <t>50-856</t>
    </r>
  </si>
  <si>
    <t>updated 7/27/20</t>
  </si>
  <si>
    <t>Taxing Units Other Than School Districts or Water Districts</t>
  </si>
  <si>
    <t>GENERAL INFORMATION: Tax Code Section 26.04(c) requires an officer or employee designated by the governing body to calculate the no-new-revenue (NNR) tax rate and voter-approval tax rate for the taxing unit. These tax rates are expressed in dollars per $100 of taxable value calculated. The calculation process starts after the chief appraiser delivers to the taxing unit the certified appraisal roll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School districts do not use this form, but instead use Comptroller Form 50-859 Tax Rate Calculation Worksheet, School District without Chapter 313 Agreements or Comptroller Form 50-884 Tax Rate Calculation Worksheet, School District with Chapter 313 Agreements.
Water districts as defined under Water Code Section 49.001(1) do not use this form, but instead use Comptroller Form 50-858 Water District Voter-Approval Tax Rate Worksheet for Low Tax Rate and Developing Districts or Comptroller Form 50-860 Developed Water District Voter-Approval Tax Rate Worksheet.
The Comptroller’s office provides this worksheet to assist taxing units in determining tax rates. The information provided in this worksheet is offered as technical assistance and not legal advice. Taxing units should consult legal counsel for interpretations of law regarding tax rate preparation and adoption</t>
  </si>
  <si>
    <t xml:space="preserve">The NNR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NNR tax rate should decrease.
The NNR tax rate for a county is the sum of the NNR tax rates calculated for each type of tax the county levies.                                                                   While uncommon, it is possible for a taxing unit to provide an exemption for only maintenance and operations taxes. In this case, the taxing unit will need to calculate the NNR tax rate separately for the maintenance and operations tax and the debt tax, then add the two components together.
</t>
  </si>
  <si>
    <r>
      <rPr>
        <b/>
        <sz val="12"/>
        <rFont val="Arial"/>
        <family val="2"/>
      </rPr>
      <t>2019 total taxable value.</t>
    </r>
    <r>
      <rPr>
        <sz val="12"/>
        <rFont val="Arial"/>
        <family val="2"/>
      </rPr>
      <t xml:space="preserve"> Enter the amount of 2019 taxable value on the 2019 tax roll today. Include any adjustments since last year’s certification; exclude Tax Code Section 25.25(d) one-fourth and one-third over-appraisal corrections from these adjustments. Exclude any property value subject to an appeal under Chapter 42 as of July 25 (will add undisputed value in Line 6). This total includes the taxable value of homesteads with tax ceilings (will deduct in Line 2) and the captured value for tax increment financing (will deduct taxes in Line 17).</t>
    </r>
    <r>
      <rPr>
        <vertAlign val="superscript"/>
        <sz val="12"/>
        <rFont val="Arial"/>
        <family val="2"/>
      </rPr>
      <t>1 Tex. Tax Code § 26.012(14)</t>
    </r>
  </si>
  <si>
    <r>
      <rPr>
        <b/>
        <sz val="12"/>
        <color indexed="8"/>
        <rFont val="Arial"/>
        <family val="2"/>
      </rPr>
      <t>2019 tax ceilings.</t>
    </r>
    <r>
      <rPr>
        <sz val="12"/>
        <color indexed="8"/>
        <rFont val="Arial"/>
        <family val="2"/>
      </rPr>
      <t xml:space="preserve"> Counties, cities and junior college districts. Enter 2019 total taxable value of homesteads with tax ceilings. These include the homesteads of homeowners age 65 or older or disabled. Other taxing units enter 0. If your taxing unit adopted the tax ceiling provision in 2019
or a prior year for homeowners age 65 or older or disabled, use this step.</t>
    </r>
    <r>
      <rPr>
        <vertAlign val="superscript"/>
        <sz val="12"/>
        <color indexed="8"/>
        <rFont val="Arial"/>
        <family val="2"/>
      </rPr>
      <t>2 Tex. Tax Code § 26.012(14)</t>
    </r>
  </si>
  <si>
    <r>
      <rPr>
        <b/>
        <sz val="12"/>
        <color indexed="8"/>
        <rFont val="Arial"/>
        <family val="2"/>
      </rPr>
      <t>Preliminary 2019 adjusted taxable value</t>
    </r>
    <r>
      <rPr>
        <sz val="12"/>
        <color indexed="8"/>
        <rFont val="Arial"/>
        <family val="2"/>
      </rPr>
      <t>. Subtract Line 2 from Line 1.</t>
    </r>
  </si>
  <si>
    <t>2019 total adopted tax rate.</t>
  </si>
  <si>
    <t>A.  Original 2019 ARB values:</t>
  </si>
  <si>
    <t xml:space="preserve">B.  2019 values resulting from final court decisions:                      </t>
  </si>
  <si>
    <r>
      <rPr>
        <b/>
        <sz val="12"/>
        <rFont val="Arial"/>
        <family val="2"/>
      </rPr>
      <t>C.  2019 value loss.</t>
    </r>
    <r>
      <rPr>
        <sz val="12"/>
        <rFont val="Arial"/>
        <family val="2"/>
      </rPr>
      <t xml:space="preserve"> Subtract B from A.</t>
    </r>
    <r>
      <rPr>
        <vertAlign val="superscript"/>
        <sz val="12"/>
        <rFont val="Arial"/>
        <family val="2"/>
      </rPr>
      <t>3 Tex. Tax Code § 26.012(13)</t>
    </r>
  </si>
  <si>
    <r>
      <rPr>
        <b/>
        <sz val="12"/>
        <color indexed="8"/>
        <rFont val="Arial"/>
        <family val="2"/>
      </rPr>
      <t>C. 2019 undisputed value.</t>
    </r>
    <r>
      <rPr>
        <sz val="12"/>
        <color indexed="8"/>
        <rFont val="Arial"/>
        <family val="2"/>
      </rPr>
      <t xml:space="preserve"> Subtract B from A. </t>
    </r>
    <r>
      <rPr>
        <vertAlign val="superscript"/>
        <sz val="12"/>
        <color indexed="8"/>
        <rFont val="Arial"/>
        <family val="2"/>
      </rPr>
      <t>4 Tex. Tax Code § 26.012(13)</t>
    </r>
  </si>
  <si>
    <r>
      <rPr>
        <b/>
        <sz val="12"/>
        <color indexed="8"/>
        <rFont val="Arial"/>
        <family val="2"/>
      </rPr>
      <t>2019 Chapter 42 related adjusted values.</t>
    </r>
    <r>
      <rPr>
        <sz val="12"/>
        <color indexed="8"/>
        <rFont val="Arial"/>
        <family val="2"/>
      </rPr>
      <t xml:space="preserve"> Add Line 5 and Line 6.</t>
    </r>
  </si>
  <si>
    <t>2020 Tax Rate Calculation Worksheet – Taxing Units Other Than School Districts or Water Districts</t>
  </si>
  <si>
    <r>
      <rPr>
        <sz val="10"/>
        <color indexed="8"/>
        <rFont val="Times New Roman"/>
        <family val="1"/>
      </rPr>
      <t xml:space="preserve">Form </t>
    </r>
    <r>
      <rPr>
        <b/>
        <sz val="11"/>
        <rFont val="Times New Roman"/>
        <family val="1"/>
      </rPr>
      <t>50-856</t>
    </r>
  </si>
  <si>
    <r>
      <rPr>
        <b/>
        <sz val="12"/>
        <rFont val="Arial"/>
        <family val="2"/>
      </rPr>
      <t>2019 taxable value, adjusted for actual and potential court-ordered adjustments.</t>
    </r>
    <r>
      <rPr>
        <sz val="12"/>
        <rFont val="Arial"/>
        <family val="2"/>
      </rPr>
      <t xml:space="preserve"> Add Line 3 and Line 7.</t>
    </r>
  </si>
  <si>
    <r>
      <rPr>
        <b/>
        <sz val="12"/>
        <rFont val="Arial"/>
        <family val="2"/>
      </rPr>
      <t>2019 taxable value of property in territory the taxing unit deannexed after Jan. 1, 2019.</t>
    </r>
    <r>
      <rPr>
        <sz val="12"/>
        <rFont val="Arial"/>
        <family val="2"/>
      </rPr>
      <t xml:space="preserve"> Enter the 2019 value of property in deannexed territory. </t>
    </r>
    <r>
      <rPr>
        <vertAlign val="superscript"/>
        <sz val="12"/>
        <rFont val="Arial"/>
        <family val="2"/>
      </rPr>
      <t>5 Tex. Tax Code § 26.012(15)</t>
    </r>
  </si>
  <si>
    <r>
      <rPr>
        <b/>
        <sz val="12"/>
        <rFont val="Arial"/>
        <family val="2"/>
      </rPr>
      <t>2019 taxable value lost because property first qualified for an exemption in 2020.</t>
    </r>
    <r>
      <rPr>
        <sz val="12"/>
        <rFont val="Arial"/>
        <family val="2"/>
      </rPr>
      <t xml:space="preserve"> If the taxing unit increased an original exemption, use the difference between the original exempted amount and the increased exempted amount. Do not include value lost due to freeport, goodsin-transit, temporary disaster exemptions. Note that lowering the amount or percentage of an existing exemption in 2020 does not create a new exemption or reduce taxable value.                                                     
</t>
    </r>
  </si>
  <si>
    <r>
      <rPr>
        <sz val="10"/>
        <color indexed="8"/>
        <rFont val="Times New Roman"/>
        <family val="1"/>
      </rPr>
      <t xml:space="preserve">A.  Absolute exemptions. </t>
    </r>
    <r>
      <rPr>
        <sz val="12"/>
        <rFont val="Arial"/>
        <family val="2"/>
      </rPr>
      <t>Use 2019 market value:</t>
    </r>
  </si>
  <si>
    <r>
      <rPr>
        <b/>
        <sz val="12"/>
        <rFont val="Arial"/>
        <family val="2"/>
      </rPr>
      <t>B.  Partial exemptions.</t>
    </r>
    <r>
      <rPr>
        <sz val="12"/>
        <rFont val="Arial"/>
        <family val="2"/>
      </rPr>
      <t xml:space="preserve"> 2020 exemption amount or 2020 percentage exemption times 2019 value:                                                </t>
    </r>
  </si>
  <si>
    <r>
      <rPr>
        <b/>
        <sz val="12"/>
        <rFont val="Arial"/>
        <family val="2"/>
      </rPr>
      <t>C.  Value loss.</t>
    </r>
    <r>
      <rPr>
        <sz val="12"/>
        <rFont val="Arial"/>
        <family val="2"/>
      </rPr>
      <t xml:space="preserve"> Add A and B.</t>
    </r>
    <r>
      <rPr>
        <vertAlign val="superscript"/>
        <sz val="12"/>
        <rFont val="Arial"/>
        <family val="2"/>
      </rPr>
      <t>6 Tex. Tax Code § 26.012(15)</t>
    </r>
  </si>
  <si>
    <r>
      <rPr>
        <b/>
        <sz val="12"/>
        <rFont val="Arial"/>
        <family val="2"/>
      </rPr>
      <t>2019 taxable value lost because property first qualified for agricultural appraisal (1-d or 1-d-1), timber appraisal, recreational/scenic appraisal or public access airport special appraisal in 2020.</t>
    </r>
    <r>
      <rPr>
        <sz val="12"/>
        <rFont val="Arial"/>
        <family val="2"/>
      </rPr>
      <t xml:space="preserve"> Use only properties that qualified in 2020 for the first time; do not use properties that qualified in 2019.
</t>
    </r>
  </si>
  <si>
    <t>A.  2019 market value:</t>
  </si>
  <si>
    <t xml:space="preserve">B.  2020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</si>
  <si>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7 Tex. Tax Code § 26.012(15)</t>
    </r>
  </si>
  <si>
    <r>
      <rPr>
        <sz val="10"/>
        <color indexed="8"/>
        <rFont val="Times New Roman"/>
        <family val="1"/>
      </rPr>
      <t xml:space="preserve">Total adjustments for lost value. </t>
    </r>
    <r>
      <rPr>
        <sz val="12"/>
        <rFont val="Arial"/>
        <family val="2"/>
      </rPr>
      <t>Add Lines 9, 10C and 11C</t>
    </r>
  </si>
  <si>
    <r>
      <rPr>
        <b/>
        <sz val="12"/>
        <color indexed="8"/>
        <rFont val="Arial"/>
        <family val="2"/>
      </rPr>
      <t>Adjusted 2019 taxable value.</t>
    </r>
    <r>
      <rPr>
        <sz val="12"/>
        <color indexed="8"/>
        <rFont val="Arial"/>
        <family val="2"/>
      </rPr>
      <t xml:space="preserve"> Subtract Line 12 from Line 8.</t>
    </r>
  </si>
  <si>
    <r>
      <rPr>
        <b/>
        <sz val="12"/>
        <color indexed="8"/>
        <rFont val="Arial"/>
        <family val="2"/>
      </rPr>
      <t>Adjusted 2019 total levy</t>
    </r>
    <r>
      <rPr>
        <sz val="12"/>
        <color indexed="8"/>
        <rFont val="Arial"/>
        <family val="2"/>
      </rPr>
      <t>. Multiply Line 4 by Line 13 and divide by $100</t>
    </r>
  </si>
  <si>
    <r>
      <rPr>
        <b/>
        <sz val="12"/>
        <color indexed="8"/>
        <rFont val="Arial"/>
        <family val="2"/>
      </rPr>
      <t>Taxes refunded for years preceding tax year 2019.</t>
    </r>
    <r>
      <rPr>
        <sz val="12"/>
        <color indexed="8"/>
        <rFont val="Arial"/>
        <family val="2"/>
      </rPr>
      <t xml:space="preserve"> Enter the amount of taxes refunded by the taxing unit for tax years preceding tax year 2019. Types of refunds include court decisions, Tax Code Section 25.25(b) and (c) corrections and Tax Code Section 31.11 payment errors. Do not include refunds for tax year 2019. This line applies only to tax years preceding tax year 2019. </t>
    </r>
    <r>
      <rPr>
        <vertAlign val="superscript"/>
        <sz val="12"/>
        <color indexed="8"/>
        <rFont val="Arial"/>
        <family val="2"/>
      </rPr>
      <t>8 Tex. Tax Code § 26.012(13)</t>
    </r>
  </si>
  <si>
    <r>
      <rPr>
        <b/>
        <sz val="12"/>
        <color indexed="8"/>
        <rFont val="Arial"/>
        <family val="2"/>
      </rPr>
      <t>Taxes in tax increment financing (TIF) for tax year 2019.</t>
    </r>
    <r>
      <rPr>
        <sz val="12"/>
        <color indexed="8"/>
        <rFont val="Arial"/>
        <family val="2"/>
      </rPr>
      <t xml:space="preserve"> Enter the amount of taxes paid into the tax increment fund for a reinvestment zone as agreed by the taxing unit. If the taxing unit has no 2020 captured appraised value in Line 18D, enter 0. </t>
    </r>
    <r>
      <rPr>
        <vertAlign val="superscript"/>
        <sz val="12"/>
        <color indexed="8"/>
        <rFont val="Arial"/>
        <family val="2"/>
      </rPr>
      <t>9 Tex. Tax Code § 26.03(c)</t>
    </r>
  </si>
  <si>
    <r>
      <rPr>
        <b/>
        <sz val="12"/>
        <color indexed="8"/>
        <rFont val="Arial"/>
        <family val="2"/>
      </rPr>
      <t>Adjusted 2019 levy with refunds and TIF adjustment.</t>
    </r>
    <r>
      <rPr>
        <sz val="12"/>
        <color indexed="8"/>
        <rFont val="Arial"/>
        <family val="2"/>
      </rPr>
      <t xml:space="preserve"> Add Lines 14, and 15, subtract Line 16. </t>
    </r>
    <r>
      <rPr>
        <vertAlign val="superscript"/>
        <sz val="12"/>
        <color indexed="8"/>
        <rFont val="Arial"/>
        <family val="2"/>
      </rPr>
      <t>10 Tex. Tax Code § 26.012(13)</t>
    </r>
  </si>
  <si>
    <r>
      <rPr>
        <b/>
        <sz val="12"/>
        <rFont val="Arial"/>
        <family val="2"/>
      </rPr>
      <t>Total 2020 taxable value on the 2020 certified appraisal roll today.</t>
    </r>
    <r>
      <rPr>
        <sz val="12"/>
        <rFont val="Arial"/>
        <family val="2"/>
      </rPr>
      <t xml:space="preserve"> This value includes only certified values or certified estimate of values and includes the total taxable value of homesteads with tax ceilings (will deduct in Line 20). These homesteads include homeowners age 65 or
older or disabled. </t>
    </r>
    <r>
      <rPr>
        <vertAlign val="superscript"/>
        <sz val="12"/>
        <rFont val="Arial"/>
        <family val="2"/>
      </rPr>
      <t>11 Tex. Tax Code § 26.012, 26.04(c-2)</t>
    </r>
    <r>
      <rPr>
        <sz val="12"/>
        <rFont val="Arial"/>
        <family val="2"/>
      </rPr>
      <t xml:space="preserve">
</t>
    </r>
  </si>
  <si>
    <t>A. Certified values:</t>
  </si>
  <si>
    <r>
      <rPr>
        <b/>
        <sz val="12"/>
        <rFont val="Arial"/>
        <family val="2"/>
      </rPr>
      <t xml:space="preserve">B.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</si>
  <si>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</si>
  <si>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D. Tax increment financing:</t>
    </r>
    <r>
      <rPr>
        <sz val="12"/>
        <rFont val="Arial"/>
        <family val="2"/>
      </rPr>
      <t xml:space="preserve"> Deduct the 2020 captured appraised value of property taxable by a taxing unit in a tax increment financing zone for which the 2020 taxes will be deposited into the tax increment fund. Do not include any new property value that will be included in Line 23 below. </t>
    </r>
    <r>
      <rPr>
        <vertAlign val="superscript"/>
        <sz val="12"/>
        <rFont val="Arial"/>
        <family val="2"/>
      </rPr>
      <t>12 Tex. Tax Code § 26.03(c)</t>
    </r>
  </si>
  <si>
    <r>
      <rPr>
        <b/>
        <sz val="12"/>
        <rFont val="Arial"/>
        <family val="2"/>
      </rPr>
      <t>E. Total 2019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</si>
  <si>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13 Tex. Tax Code § 26.01(c) and (d)</t>
    </r>
    <r>
      <rPr>
        <b/>
        <sz val="12"/>
        <rFont val="Arial"/>
        <family val="2"/>
      </rPr>
      <t xml:space="preserve">
</t>
    </r>
  </si>
  <si>
    <r>
      <rPr>
        <b/>
        <sz val="12"/>
        <rFont val="Arial"/>
        <family val="2"/>
      </rPr>
      <t>A. 2020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14 Tex. Tax Code § 26.01(c)</t>
    </r>
  </si>
  <si>
    <r>
      <rPr>
        <b/>
        <sz val="12"/>
        <rFont val="Arial"/>
        <family val="2"/>
      </rPr>
      <t>B. 2020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of property not on the certified roll. </t>
    </r>
    <r>
      <rPr>
        <vertAlign val="superscript"/>
        <sz val="12"/>
        <rFont val="Arial"/>
        <family val="2"/>
      </rPr>
      <t xml:space="preserve">15 Tex. Tax Code § 26.01(d)  </t>
    </r>
    <r>
      <rPr>
        <sz val="12"/>
        <rFont val="Arial"/>
        <family val="2"/>
      </rPr>
      <t xml:space="preserve">                                              </t>
    </r>
  </si>
  <si>
    <r>
      <rPr>
        <b/>
        <sz val="12"/>
        <rFont val="Arial"/>
        <family val="2"/>
      </rPr>
      <t>C.</t>
    </r>
    <r>
      <rPr>
        <b/>
        <sz val="12"/>
        <rFont val="Arial"/>
        <family val="2"/>
      </rPr>
      <t xml:space="preserve">Total value under protest or not certified. </t>
    </r>
    <r>
      <rPr>
        <sz val="12"/>
        <rFont val="Arial"/>
        <family val="2"/>
      </rPr>
      <t>Add A and B.</t>
    </r>
  </si>
  <si>
    <r>
      <rPr>
        <b/>
        <sz val="12"/>
        <color indexed="8"/>
        <rFont val="Arial"/>
        <family val="2"/>
      </rPr>
      <t>2020 tax ceilings.</t>
    </r>
    <r>
      <rPr>
        <sz val="12"/>
        <color indexed="8"/>
        <rFont val="Arial"/>
        <family val="2"/>
      </rPr>
      <t xml:space="preserve"> Counties, cities and junior colleges enter 2020 total taxable value of homesteads with tax ceilings. These include the homesteads of homeowners age 65 or older or disabled. Other taxing units enter 0. If your taxing unit adopted the tax ceiling provision in 2019 or a prior year for homeowners age 65 or older or disabled, use this step. </t>
    </r>
    <r>
      <rPr>
        <vertAlign val="superscript"/>
        <sz val="12"/>
        <color indexed="8"/>
        <rFont val="Arial"/>
        <family val="2"/>
      </rPr>
      <t>16 Tex. Tax Code § 26.012(6)(B)</t>
    </r>
  </si>
  <si>
    <r>
      <rPr>
        <b/>
        <sz val="12"/>
        <color indexed="8"/>
        <rFont val="Arial"/>
        <family val="2"/>
      </rPr>
      <t>2020 total taxable value.</t>
    </r>
    <r>
      <rPr>
        <sz val="12"/>
        <color indexed="8"/>
        <rFont val="Arial"/>
        <family val="2"/>
      </rPr>
      <t xml:space="preserve"> Add Lines 18E and 19C. Subtract Line 20. </t>
    </r>
    <r>
      <rPr>
        <vertAlign val="superscript"/>
        <sz val="12"/>
        <color indexed="8"/>
        <rFont val="Arial"/>
        <family val="2"/>
      </rPr>
      <t>17 Tex. Tax Code § 26.012(6)</t>
    </r>
  </si>
  <si>
    <r>
      <rPr>
        <b/>
        <sz val="12"/>
        <color indexed="8"/>
        <rFont val="Arial"/>
        <family val="2"/>
      </rPr>
      <t>Total 2020 taxable value of properties in territory annexed after Jan. 1, 2019.</t>
    </r>
    <r>
      <rPr>
        <sz val="12"/>
        <color indexed="8"/>
        <rFont val="Arial"/>
        <family val="2"/>
      </rPr>
      <t xml:space="preserve"> Include both real and personal property. Enter the 2020 value of property in territory annexed. </t>
    </r>
    <r>
      <rPr>
        <vertAlign val="superscript"/>
        <sz val="12"/>
        <color indexed="8"/>
        <rFont val="Arial"/>
        <family val="2"/>
      </rPr>
      <t>18 Tex. Tax Code § 26.012(17)</t>
    </r>
  </si>
  <si>
    <r>
      <rPr>
        <b/>
        <sz val="12"/>
        <color indexed="8"/>
        <rFont val="Arial"/>
        <family val="2"/>
      </rPr>
      <t>Total 2020 taxable value of new improvements and new personal property located in new improvements.</t>
    </r>
    <r>
      <rPr>
        <sz val="12"/>
        <color indexed="8"/>
        <rFont val="Arial"/>
        <family val="2"/>
      </rPr>
      <t xml:space="preserve"> New means the item was not on the appraisal roll in 2019.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2019 and be located in a new improvement. New improvements </t>
    </r>
    <r>
      <rPr>
        <b/>
        <sz val="12"/>
        <color indexed="8"/>
        <rFont val="Arial"/>
        <family val="2"/>
      </rPr>
      <t>do</t>
    </r>
    <r>
      <rPr>
        <sz val="12"/>
        <color indexed="8"/>
        <rFont val="Arial"/>
        <family val="2"/>
      </rPr>
      <t xml:space="preserve"> include property on which a tax abatement agreement has expired for 2020. </t>
    </r>
    <r>
      <rPr>
        <vertAlign val="superscript"/>
        <sz val="12"/>
        <color indexed="8"/>
        <rFont val="Arial"/>
        <family val="2"/>
      </rPr>
      <t>19 Tex. Tax Code § 26.012(17)</t>
    </r>
  </si>
  <si>
    <r>
      <rPr>
        <b/>
        <sz val="12"/>
        <color indexed="8"/>
        <rFont val="Arial"/>
        <family val="2"/>
      </rPr>
      <t>Total adjustments to the 2020 taxable value.</t>
    </r>
    <r>
      <rPr>
        <sz val="12"/>
        <color indexed="8"/>
        <rFont val="Arial"/>
        <family val="2"/>
      </rPr>
      <t xml:space="preserve"> Add Lines 22 and 23.</t>
    </r>
  </si>
  <si>
    <r>
      <rPr>
        <b/>
        <sz val="12"/>
        <color indexed="8"/>
        <rFont val="Arial"/>
        <family val="2"/>
      </rPr>
      <t>Adjusted 2020 taxable value.</t>
    </r>
    <r>
      <rPr>
        <sz val="12"/>
        <color indexed="8"/>
        <rFont val="Arial"/>
        <family val="2"/>
      </rPr>
      <t xml:space="preserve"> Subtract Line 24 from Line 21.</t>
    </r>
  </si>
  <si>
    <r>
      <rPr>
        <b/>
        <sz val="12"/>
        <color indexed="8"/>
        <rFont val="Arial"/>
        <family val="2"/>
      </rPr>
      <t>2020 NNR tax rate.</t>
    </r>
    <r>
      <rPr>
        <sz val="12"/>
        <color indexed="8"/>
        <rFont val="Arial"/>
        <family val="2"/>
      </rPr>
      <t xml:space="preserve"> Divide Line 17 by Line 25 and multiply by $100. </t>
    </r>
    <r>
      <rPr>
        <vertAlign val="superscript"/>
        <sz val="12"/>
        <color indexed="8"/>
        <rFont val="Arial"/>
        <family val="2"/>
      </rPr>
      <t>20 Tex. Tax Code § 26.04(c)</t>
    </r>
  </si>
  <si>
    <r>
      <rPr>
        <b/>
        <sz val="12"/>
        <color indexed="8"/>
        <rFont val="Arial"/>
        <family val="2"/>
      </rPr>
      <t>COUNTIES ONLY.</t>
    </r>
    <r>
      <rPr>
        <sz val="12"/>
        <color indexed="8"/>
        <rFont val="Arial"/>
        <family val="2"/>
      </rPr>
      <t xml:space="preserve"> Add together the NNR tax rates for each type of tax the county levies. The total is the 2020 county NNR tax rate. </t>
    </r>
    <r>
      <rPr>
        <vertAlign val="superscript"/>
        <sz val="12"/>
        <color indexed="8"/>
        <rFont val="Arial"/>
        <family val="2"/>
      </rPr>
      <t>21 Tex. Tax Code § 26.04(d)</t>
    </r>
  </si>
  <si>
    <r>
      <rPr>
        <sz val="10"/>
        <color indexed="8"/>
        <rFont val="Times New Roman"/>
        <family val="1"/>
      </rPr>
      <t xml:space="preserve">The voter-approval tax rate is the highest tax rate that a taxing unit may adopt without holding an election to seek voter approval of the rate. The voter-approval tax rate is split into two separate rates:
</t>
    </r>
    <r>
      <rPr>
        <b/>
        <sz val="10"/>
        <color indexed="8"/>
        <rFont val="Arial"/>
        <family val="2"/>
      </rPr>
      <t xml:space="preserve">1. </t>
    </r>
    <r>
      <rPr>
        <b/>
        <sz val="10"/>
        <color indexed="8"/>
        <rFont val="Arial"/>
        <family val="2"/>
      </rPr>
      <t>Maintenance and Operations (M&amp;O) Tax Rate:</t>
    </r>
    <r>
      <rPr>
        <sz val="10"/>
        <color indexed="8"/>
        <rFont val="Arial"/>
        <family val="2"/>
      </rPr>
      <t xml:space="preserve"> The M&amp;O portion is the tax rate that is needed to raise the same amount of taxes that the taxing unit levied in the prior year plus the applicable percentage allowed by law. This rate accounts for such things as salaries, utilities and day-to-day operations.
</t>
    </r>
    <r>
      <rPr>
        <b/>
        <sz val="10"/>
        <color indexed="8"/>
        <rFont val="Arial"/>
        <family val="2"/>
      </rPr>
      <t>2. Debt Rate:</t>
    </r>
    <r>
      <rPr>
        <sz val="10"/>
        <color indexed="8"/>
        <rFont val="Arial"/>
        <family val="2"/>
      </rPr>
      <t xml:space="preserve"> The debt rate includes the debt service necessary to pay the taxing unit’s debt payments in the coming year. This rate accounts for principal and interest on bonds and other debt secured by property tax revenue.
The voter-approval tax rate for a county is the sum of the voter-approval tax rates calculated for each type of tax the county levies. In most cases the voter-approval tax rate exceeds the no-new-revenue tax rate, but occasionally decreases in a taxing unit’s debt service will cause the NNR tax rate to be higher than the voter-approval tax rate.</t>
    </r>
  </si>
  <si>
    <r>
      <rPr>
        <sz val="10"/>
        <color indexed="8"/>
        <rFont val="Times New Roman"/>
        <family val="1"/>
      </rPr>
      <t xml:space="preserve">2019 M&amp;O tax rate. </t>
    </r>
    <r>
      <rPr>
        <sz val="11"/>
        <color indexed="8"/>
        <rFont val="Arial"/>
        <family val="2"/>
      </rPr>
      <t>Enter the 2019 M&amp;O tax rate.</t>
    </r>
  </si>
  <si>
    <r>
      <rPr>
        <sz val="10"/>
        <color indexed="8"/>
        <rFont val="Times New Roman"/>
        <family val="1"/>
      </rPr>
      <t xml:space="preserve">2019 taxable value, adjusted for actual and potential court-ordered adjustments. </t>
    </r>
    <r>
      <rPr>
        <sz val="11"/>
        <color indexed="8"/>
        <rFont val="Arial"/>
        <family val="2"/>
      </rPr>
      <t>Enter the amount in Line 8 of the No-New-Revenue Tax Rate Worksheet.</t>
    </r>
  </si>
  <si>
    <r>
      <rPr>
        <b/>
        <sz val="11"/>
        <color indexed="8"/>
        <rFont val="Arial"/>
        <family val="2"/>
      </rPr>
      <t>Total 2019 M&amp;O levy.</t>
    </r>
    <r>
      <rPr>
        <sz val="11"/>
        <color indexed="8"/>
        <rFont val="Arial"/>
        <family val="2"/>
      </rPr>
      <t xml:space="preserve"> Multiply Line 28 by Line 29 and divide by $100</t>
    </r>
  </si>
  <si>
    <r>
      <rPr>
        <b/>
        <sz val="12"/>
        <color indexed="8"/>
        <rFont val="Arial"/>
        <family val="2"/>
      </rPr>
      <t>Adjusted 2019 levy for calculating NNR M&amp;O rate.</t>
    </r>
    <r>
      <rPr>
        <sz val="12"/>
        <color indexed="8"/>
        <rFont val="Arial"/>
        <family val="2"/>
      </rPr>
      <t xml:space="preserve"> Add Line 31E to Line 30.
</t>
    </r>
  </si>
  <si>
    <r>
      <rPr>
        <b/>
        <sz val="11"/>
        <color indexed="8"/>
        <rFont val="Arial"/>
        <family val="2"/>
      </rPr>
      <t>A.</t>
    </r>
    <r>
      <rPr>
        <sz val="11"/>
        <color indexed="8"/>
        <rFont val="Arial"/>
        <family val="2"/>
      </rPr>
      <t xml:space="preserve"> </t>
    </r>
    <r>
      <rPr>
        <b/>
        <sz val="11"/>
        <color indexed="8"/>
        <rFont val="Arial"/>
        <family val="2"/>
      </rPr>
      <t>2019 sales tax specifically to reduce property taxes.</t>
    </r>
    <r>
      <rPr>
        <sz val="11"/>
        <color indexed="8"/>
        <rFont val="Arial"/>
        <family val="2"/>
      </rPr>
      <t xml:space="preserve"> For cities, counties and hospital districts, enter the amount of additional sales tax collected and spent on M&amp;O expenses in 2019, if any. Other taxing units, enter 0. Counties must exclude any amount that was spent for economic development grants from the amount of sales tax spent</t>
    </r>
  </si>
  <si>
    <r>
      <rPr>
        <b/>
        <sz val="11"/>
        <color indexed="8"/>
        <rFont val="Arial"/>
        <family val="2"/>
      </rPr>
      <t>B. M&amp;O taxes refunded for years preceding tax year 2019.</t>
    </r>
    <r>
      <rPr>
        <sz val="11"/>
        <color indexed="8"/>
        <rFont val="Arial"/>
        <family val="2"/>
      </rPr>
      <t xml:space="preserve"> Enter the amount of M&amp;O taxes refunded in the preceding year for taxes before that year. Types of refunds include court decisions, Tax Code Section 25.25(b) and (c) corrections and Tax Code Section 31.11 payment errors. Do not include refunds for tax year 2019. This line applies only to tax years preceding tax year 2019                                                                  </t>
    </r>
  </si>
  <si>
    <r>
      <rPr>
        <b/>
        <sz val="11"/>
        <color indexed="8"/>
        <rFont val="Arial"/>
        <family val="2"/>
      </rPr>
      <t>C. 2019 taxes in TIF</t>
    </r>
    <r>
      <rPr>
        <sz val="11"/>
        <color indexed="8"/>
        <rFont val="Arial"/>
        <family val="2"/>
      </rPr>
      <t xml:space="preserve">. Enter the amount of taxes paid into the tax increment fund for a reinvestment zone as agreed by the taxing unit. If the taxing unit has no 2020 captured appraised value in Line 18D, enter 0                                                   </t>
    </r>
  </si>
  <si>
    <r>
      <rPr>
        <b/>
        <sz val="11"/>
        <color indexed="9"/>
        <rFont val="Calibri"/>
        <family val="2"/>
      </rPr>
      <t>D. 2019 transferred function.</t>
    </r>
    <r>
      <rPr>
        <sz val="11"/>
        <color indexed="9"/>
        <rFont val="Calibri"/>
        <family val="2"/>
      </rPr>
      <t xml:space="preserve"> 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E below. The taxing unit receiving the function will add this amount in E below. Other taxing units enter 0                                                                                                     </t>
    </r>
  </si>
  <si>
    <t>SELECT TRANSFERRING FUNCTION STATE (NA, DISCONTINUED, RECEIVED)</t>
  </si>
  <si>
    <t>NA</t>
  </si>
  <si>
    <r>
      <rPr>
        <b/>
        <sz val="11"/>
        <color indexed="8"/>
        <rFont val="Arial"/>
        <family val="2"/>
      </rPr>
      <t>E. 2019 M&amp;O levy adjustments.</t>
    </r>
    <r>
      <rPr>
        <sz val="11"/>
        <color indexed="8"/>
        <rFont val="Arial"/>
        <family val="2"/>
      </rPr>
      <t xml:space="preserve"> Add A and B, then subtract C. For taxing unit with D, subtract if discontinuing function and add if receiving function                                                                                                 </t>
    </r>
  </si>
  <si>
    <r>
      <rPr>
        <b/>
        <sz val="11"/>
        <color indexed="8"/>
        <rFont val="Arial"/>
        <family val="2"/>
      </rPr>
      <t>Adjusted 2020 taxable value.</t>
    </r>
    <r>
      <rPr>
        <sz val="11"/>
        <color indexed="8"/>
        <rFont val="Arial"/>
        <family val="2"/>
      </rPr>
      <t xml:space="preserve"> Enter the amount in Line 25 of the No-New-Revenue Tax Rate Worksheet</t>
    </r>
  </si>
  <si>
    <r>
      <rPr>
        <b/>
        <sz val="11"/>
        <color indexed="8"/>
        <rFont val="Arial"/>
        <family val="2"/>
      </rPr>
      <t>2020 NNR M&amp;O rate (unadjusted).</t>
    </r>
    <r>
      <rPr>
        <sz val="11"/>
        <color indexed="8"/>
        <rFont val="Arial"/>
        <family val="2"/>
      </rPr>
      <t xml:space="preserve"> Divide Line 31 by Line 32 and multiply by $100.</t>
    </r>
  </si>
  <si>
    <r>
      <rPr>
        <b/>
        <sz val="11"/>
        <color indexed="8"/>
        <rFont val="Arial"/>
        <family val="2"/>
      </rPr>
      <t>Rate adjustment for state criminal justice mandate.</t>
    </r>
    <r>
      <rPr>
        <sz val="11"/>
        <color indexed="8"/>
        <rFont val="Arial"/>
        <family val="2"/>
      </rPr>
      <t xml:space="preserve"> </t>
    </r>
    <r>
      <rPr>
        <vertAlign val="superscript"/>
        <sz val="11"/>
        <color indexed="8"/>
        <rFont val="Arial"/>
        <family val="2"/>
      </rPr>
      <t>23 Tex. Tax Code § 26.044</t>
    </r>
    <r>
      <rPr>
        <sz val="11"/>
        <color indexed="8"/>
        <rFont val="Arial"/>
        <family val="2"/>
      </rPr>
      <t xml:space="preserve"> Enter the rate calculated in C. If not applicable, enter 0.</t>
    </r>
  </si>
  <si>
    <r>
      <rPr>
        <b/>
        <sz val="11"/>
        <color indexed="8"/>
        <rFont val="Arial"/>
        <family val="2"/>
      </rPr>
      <t>A. 2020 state criminal justice mandate.</t>
    </r>
    <r>
      <rPr>
        <sz val="11"/>
        <color indexed="8"/>
        <rFont val="Arial"/>
        <family val="2"/>
      </rPr>
      <t xml:space="preserve"> Enter the amount spent by a county in the previous 12 months providing for the maintenance and operation cost of keeping inmates in county-paid facilities after they have been sentenced. Do not include any state reimbursement received by the county for the same purpose. </t>
    </r>
  </si>
  <si>
    <r>
      <rPr>
        <b/>
        <sz val="11"/>
        <color indexed="8"/>
        <rFont val="Arial"/>
        <family val="2"/>
      </rPr>
      <t>B.</t>
    </r>
    <r>
      <rPr>
        <sz val="11"/>
        <color indexed="8"/>
        <rFont val="Arial"/>
        <family val="2"/>
      </rPr>
      <t xml:space="preserve">  </t>
    </r>
    <r>
      <rPr>
        <b/>
        <sz val="11"/>
        <color indexed="8"/>
        <rFont val="Arial"/>
        <family val="2"/>
      </rPr>
      <t>2019 state criminal justice mandate.</t>
    </r>
    <r>
      <rPr>
        <sz val="11"/>
        <color indexed="8"/>
        <rFont val="Arial"/>
        <family val="2"/>
      </rPr>
      <t xml:space="preserve"> Enter the amount spent by a county in the 12 months prior to the previous 12 months providing for the maintenance and operation cost of keeping inmates in county-paid facilities after they have been sentenced. Do not include any state reimbursement received by the county for the same purpose. Enter zero if this is the first time the mandate applies</t>
    </r>
  </si>
  <si>
    <t>C. Subtract B from A and divide by Line 32 and multiply by $100</t>
  </si>
  <si>
    <r>
      <rPr>
        <b/>
        <sz val="11"/>
        <color indexed="8"/>
        <rFont val="Arial"/>
        <family val="2"/>
      </rPr>
      <t>Rate adjustment for indigent health care expenditures.</t>
    </r>
    <r>
      <rPr>
        <sz val="11"/>
        <color indexed="8"/>
        <rFont val="Arial"/>
        <family val="2"/>
      </rPr>
      <t xml:space="preserve"> </t>
    </r>
    <r>
      <rPr>
        <vertAlign val="superscript"/>
        <sz val="11"/>
        <color indexed="8"/>
        <rFont val="Arial"/>
        <family val="2"/>
      </rPr>
      <t>24 Tex. Tax Code § 26.0442</t>
    </r>
    <r>
      <rPr>
        <sz val="11"/>
        <color indexed="8"/>
        <rFont val="Arial"/>
        <family val="2"/>
      </rPr>
      <t xml:space="preserve"> Enter the rate calculated in C. If not applicable, enter 0.</t>
    </r>
  </si>
  <si>
    <r>
      <rPr>
        <b/>
        <sz val="11"/>
        <color indexed="8"/>
        <rFont val="Arial"/>
        <family val="2"/>
      </rPr>
      <t>A. 2020 indigent health care expenditures</t>
    </r>
    <r>
      <rPr>
        <sz val="11"/>
        <color indexed="8"/>
        <rFont val="Arial"/>
        <family val="2"/>
      </rPr>
      <t>. Enter the amount paid by a taxing unit providing for the maintenance and operation cost of providing indigent health care for the period beginning on July 1, 2019 and ending on June 30, 2020, less any state assistance received for the same purpose</t>
    </r>
  </si>
  <si>
    <r>
      <rPr>
        <b/>
        <sz val="11"/>
        <color indexed="8"/>
        <rFont val="Arial"/>
        <family val="2"/>
      </rPr>
      <t>B. 2019 indigent health care expenditures.</t>
    </r>
    <r>
      <rPr>
        <sz val="11"/>
        <color indexed="8"/>
        <rFont val="Arial"/>
        <family val="2"/>
      </rPr>
      <t xml:space="preserve"> Enter the amount paid by a taxing unit providing for the maintenance and operation cost of providing indigent health care for the period beginning on July 1, 2018 and ending on June 30, 2019, less any state assistance received for the same purpose</t>
    </r>
  </si>
  <si>
    <t xml:space="preserve">2020 Tax Rate Calculation Worksheet – Taxing Units Other Than School Districts or Water Districts </t>
  </si>
  <si>
    <r>
      <rPr>
        <b/>
        <sz val="11"/>
        <rFont val="Arial"/>
        <family val="2"/>
      </rPr>
      <t>Rate adjustment for county indigent defense compensation.</t>
    </r>
    <r>
      <rPr>
        <sz val="11"/>
        <rFont val="Arial"/>
        <family val="2"/>
      </rPr>
      <t xml:space="preserve"> </t>
    </r>
    <r>
      <rPr>
        <vertAlign val="superscript"/>
        <sz val="11"/>
        <rFont val="Arial"/>
        <family val="2"/>
      </rPr>
      <t>25 Tex. Tax Code § 26.0442</t>
    </r>
    <r>
      <rPr>
        <sz val="11"/>
        <rFont val="Arial"/>
        <family val="2"/>
      </rPr>
      <t xml:space="preserve"> Enter the lessor of C and D. If not applicable, enter 0</t>
    </r>
  </si>
  <si>
    <r>
      <rPr>
        <b/>
        <sz val="11"/>
        <rFont val="Arial"/>
        <family val="2"/>
      </rPr>
      <t>A. 2020 indigent defense compensation expenditures.</t>
    </r>
    <r>
      <rPr>
        <sz val="11"/>
        <rFont val="Arial"/>
        <family val="2"/>
      </rPr>
      <t xml:space="preserve"> Enter the amount paid by a county to provide appointed counsel for indigent individuals for the period beginning on July 1, 2019 and ending on June 30, 2020, less any state grants received by the county for the same purpose.</t>
    </r>
  </si>
  <si>
    <r>
      <rPr>
        <b/>
        <sz val="11"/>
        <rFont val="Arial"/>
        <family val="2"/>
      </rPr>
      <t>B. 2019 indigent defense compensation expenditures.</t>
    </r>
    <r>
      <rPr>
        <sz val="11"/>
        <rFont val="Arial"/>
        <family val="2"/>
      </rPr>
      <t xml:space="preserve"> Enter the amount paid by a county to provide appointed counsel for indigent individuals for the period beginning on July 1, 2018 and ending on June 30, 2019, less any state grants received by the county for the same purpose.</t>
    </r>
  </si>
  <si>
    <r>
      <rPr>
        <b/>
        <sz val="11"/>
        <rFont val="Arial"/>
        <family val="2"/>
      </rPr>
      <t>C.</t>
    </r>
    <r>
      <rPr>
        <sz val="11"/>
        <rFont val="Arial"/>
        <family val="2"/>
      </rPr>
      <t xml:space="preserve"> Subtract B from A and divide by Line 32 and multiply by $100</t>
    </r>
  </si>
  <si>
    <r>
      <rPr>
        <b/>
        <sz val="11"/>
        <rFont val="Arial"/>
        <family val="2"/>
      </rPr>
      <t>D.</t>
    </r>
    <r>
      <rPr>
        <sz val="11"/>
        <rFont val="Arial"/>
        <family val="2"/>
      </rPr>
      <t xml:space="preserve"> Multiply B by 0.05 and divide by Line 32 and multiply by $100</t>
    </r>
  </si>
  <si>
    <r>
      <rPr>
        <b/>
        <sz val="11"/>
        <rFont val="Arial"/>
        <family val="2"/>
      </rPr>
      <t>Rate adjustment for county hospital expenditures.</t>
    </r>
    <r>
      <rPr>
        <sz val="11"/>
        <rFont val="Arial"/>
        <family val="2"/>
      </rPr>
      <t xml:space="preserve"> </t>
    </r>
    <r>
      <rPr>
        <vertAlign val="superscript"/>
        <sz val="11"/>
        <rFont val="Arial"/>
        <family val="2"/>
      </rPr>
      <t>26 Tex. Tax Code § 26.0443</t>
    </r>
    <r>
      <rPr>
        <sz val="11"/>
        <rFont val="Arial"/>
        <family val="2"/>
      </rPr>
      <t xml:space="preserve">  Enter the lessor of C and D, if applicable. If not applicable, enter 0.</t>
    </r>
  </si>
  <si>
    <r>
      <rPr>
        <b/>
        <sz val="11"/>
        <rFont val="Arial"/>
        <family val="2"/>
      </rPr>
      <t>A. 2020 eligible county hospital expenditures.</t>
    </r>
    <r>
      <rPr>
        <sz val="11"/>
        <rFont val="Arial"/>
        <family val="2"/>
      </rPr>
      <t xml:space="preserve"> Enter the amount paid by the county or municipality to maintain and operate an eligible county hospital for the period beginning on July 1, 2019 and ending on June 30, 2020</t>
    </r>
  </si>
  <si>
    <r>
      <rPr>
        <b/>
        <sz val="11"/>
        <rFont val="Arial"/>
        <family val="2"/>
      </rPr>
      <t>D.</t>
    </r>
    <r>
      <rPr>
        <sz val="11"/>
        <rFont val="Arial"/>
        <family val="2"/>
      </rPr>
      <t xml:space="preserve"> Multiply B by 0.08 and divide by Line 32 and multiply by $100</t>
    </r>
  </si>
  <si>
    <r>
      <rPr>
        <b/>
        <sz val="12"/>
        <rFont val="Arial"/>
        <family val="2"/>
      </rPr>
      <t>Adjusted 2020 NNR M&amp;O rate.</t>
    </r>
    <r>
      <rPr>
        <sz val="12"/>
        <rFont val="Arial"/>
        <family val="2"/>
      </rPr>
      <t xml:space="preserve"> Add Lines 33, 34, 35, 36, and 37.</t>
    </r>
  </si>
  <si>
    <r>
      <rPr>
        <b/>
        <sz val="11"/>
        <rFont val="Arial"/>
        <family val="2"/>
      </rPr>
      <t>2020 voter-approval M&amp;O rate.</t>
    </r>
    <r>
      <rPr>
        <sz val="11"/>
        <rFont val="Arial"/>
        <family val="2"/>
      </rPr>
      <t xml:space="preserve"> Enter the rate as calculated by the appropriate scenario below </t>
    </r>
    <r>
      <rPr>
        <b/>
        <sz val="11"/>
        <rFont val="Arial"/>
        <family val="2"/>
      </rPr>
      <t>Special Taxing Unit.</t>
    </r>
    <r>
      <rPr>
        <sz val="11"/>
        <rFont val="Arial"/>
        <family val="2"/>
      </rPr>
      <t xml:space="preserve"> If the taxing unit qualifies as a special taxing unit, multiply Line 38 by 1.08.
- or -
</t>
    </r>
    <r>
      <rPr>
        <b/>
        <sz val="11"/>
        <rFont val="Arial"/>
        <family val="2"/>
      </rPr>
      <t>Other Taxing Unit.</t>
    </r>
    <r>
      <rPr>
        <sz val="11"/>
        <rFont val="Arial"/>
        <family val="2"/>
      </rPr>
      <t xml:space="preserve"> If the taxing unit does not qualify as a special taxing unit, multiply Line 38 by 1.035.
- or -</t>
    </r>
    <r>
      <rPr>
        <b/>
        <sz val="11"/>
        <rFont val="Arial"/>
        <family val="2"/>
      </rPr>
      <t xml:space="preserve">
Taxing unit affected by disaster declaration.</t>
    </r>
    <r>
      <rPr>
        <sz val="11"/>
        <rFont val="Arial"/>
        <family val="2"/>
      </rPr>
      <t xml:space="preserve"> If the taxing unit is located in an area declared as disaster area, the governing body may direct the person calculating the voter-approval rate to calculate in the manner provided for a special taxing unit. The taxing unit shall continue to calculate the voter-approval rate in this manner until the earlier of 1) the second year in which total taxable value on the certified appraisal roll exceeds the total taxable value of the tax year in which the disaster occurred, and 2) the third tax year after the tax year in which the disaster occurred. If the taxing unit qualifies under this scenario, multiply Line 38 by 1.08. 27 </t>
    </r>
    <r>
      <rPr>
        <vertAlign val="superscript"/>
        <sz val="11"/>
        <rFont val="Arial"/>
        <family val="2"/>
      </rPr>
      <t>27 Tex. Tax Code § 26.04(c-1)</t>
    </r>
  </si>
  <si>
    <r>
      <rPr>
        <b/>
        <sz val="11"/>
        <color indexed="8"/>
        <rFont val="Arial"/>
        <family val="2"/>
      </rPr>
      <t>Total 2020 debt to be paid with property taxes and additional sales tax revenue.</t>
    </r>
    <r>
      <rPr>
        <sz val="11"/>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taxing unit’s budget as M&amp;O expenses.
</t>
    </r>
  </si>
  <si>
    <r>
      <rPr>
        <b/>
        <sz val="11"/>
        <color indexed="8"/>
        <rFont val="Arial"/>
        <family val="2"/>
      </rPr>
      <t xml:space="preserve">A. Debt </t>
    </r>
    <r>
      <rPr>
        <sz val="11"/>
        <color indexed="8"/>
        <rFont val="Arial"/>
        <family val="2"/>
      </rPr>
      <t>also includes contractual payments to other taxing units that have incurred debts on behalf of this taxing unit, if those debts meet the four conditions above. Include only amounts that will be paid from property tax revenue. Do not include appraisal district budget payments. Enter debt amount</t>
    </r>
  </si>
  <si>
    <r>
      <rPr>
        <b/>
        <sz val="11"/>
        <color indexed="8"/>
        <rFont val="Arial"/>
        <family val="2"/>
      </rPr>
      <t xml:space="preserve">B. </t>
    </r>
    <r>
      <rPr>
        <sz val="11"/>
        <color indexed="8"/>
        <rFont val="Arial"/>
        <family val="2"/>
      </rPr>
      <t xml:space="preserve">Subtract </t>
    </r>
    <r>
      <rPr>
        <b/>
        <sz val="11"/>
        <color indexed="8"/>
        <rFont val="Arial"/>
        <family val="2"/>
      </rPr>
      <t>unencumbered fund amount</t>
    </r>
    <r>
      <rPr>
        <sz val="11"/>
        <color indexed="8"/>
        <rFont val="Arial"/>
        <family val="2"/>
      </rPr>
      <t xml:space="preserve"> used to reduce total debt.                                                                                                            </t>
    </r>
  </si>
  <si>
    <r>
      <rPr>
        <b/>
        <sz val="11"/>
        <color indexed="8"/>
        <rFont val="Arial"/>
        <family val="2"/>
      </rPr>
      <t>C.</t>
    </r>
    <r>
      <rPr>
        <sz val="11"/>
        <color indexed="8"/>
        <rFont val="Arial"/>
        <family val="2"/>
      </rPr>
      <t xml:space="preserve"> Subtract</t>
    </r>
    <r>
      <rPr>
        <b/>
        <sz val="11"/>
        <color indexed="8"/>
        <rFont val="Arial"/>
        <family val="2"/>
      </rPr>
      <t xml:space="preserve"> certified amount spent from sales tax to reduce debt</t>
    </r>
    <r>
      <rPr>
        <sz val="11"/>
        <color indexed="8"/>
        <rFont val="Arial"/>
        <family val="2"/>
      </rPr>
      <t xml:space="preserve"> (enter zero if none)                      </t>
    </r>
  </si>
  <si>
    <r>
      <rPr>
        <b/>
        <sz val="11"/>
        <color indexed="8"/>
        <rFont val="Arial"/>
        <family val="2"/>
      </rPr>
      <t>D.</t>
    </r>
    <r>
      <rPr>
        <sz val="11"/>
        <color indexed="8"/>
        <rFont val="Arial"/>
        <family val="2"/>
      </rPr>
      <t xml:space="preserve"> Subtract </t>
    </r>
    <r>
      <rPr>
        <b/>
        <sz val="11"/>
        <color indexed="8"/>
        <rFont val="Arial"/>
        <family val="2"/>
      </rPr>
      <t>amount paid</t>
    </r>
    <r>
      <rPr>
        <sz val="11"/>
        <color indexed="8"/>
        <rFont val="Arial"/>
        <family val="2"/>
      </rPr>
      <t xml:space="preserve"> from other resources</t>
    </r>
  </si>
  <si>
    <r>
      <rPr>
        <b/>
        <sz val="11"/>
        <color indexed="8"/>
        <rFont val="Arial"/>
        <family val="2"/>
      </rPr>
      <t>E.</t>
    </r>
    <r>
      <rPr>
        <sz val="11"/>
        <color indexed="8"/>
        <rFont val="Arial"/>
        <family val="2"/>
      </rPr>
      <t xml:space="preserve"> </t>
    </r>
    <r>
      <rPr>
        <b/>
        <sz val="11"/>
        <color indexed="8"/>
        <rFont val="Arial"/>
        <family val="2"/>
      </rPr>
      <t>Adjusted debt.</t>
    </r>
    <r>
      <rPr>
        <sz val="11"/>
        <color indexed="8"/>
        <rFont val="Arial"/>
        <family val="2"/>
      </rPr>
      <t xml:space="preserve"> Subtract B, C and D from A.</t>
    </r>
  </si>
  <si>
    <r>
      <rPr>
        <b/>
        <sz val="12"/>
        <color indexed="8"/>
        <rFont val="Arial"/>
        <family val="2"/>
      </rPr>
      <t>Certified 2019 excess debt collections.</t>
    </r>
    <r>
      <rPr>
        <sz val="12"/>
        <color indexed="8"/>
        <rFont val="Arial"/>
        <family val="2"/>
      </rPr>
      <t xml:space="preserve"> Enter the amount certified by the collector. </t>
    </r>
    <r>
      <rPr>
        <vertAlign val="superscript"/>
        <sz val="12"/>
        <color indexed="8"/>
        <rFont val="Arial"/>
        <family val="2"/>
      </rPr>
      <t>28 Tex. Tax Code § 26.012(10) and 26.04(b)</t>
    </r>
  </si>
  <si>
    <r>
      <rPr>
        <b/>
        <sz val="12"/>
        <color indexed="8"/>
        <rFont val="Arial"/>
        <family val="2"/>
      </rPr>
      <t>Adjusted 2020 debt.</t>
    </r>
    <r>
      <rPr>
        <sz val="12"/>
        <color indexed="8"/>
        <rFont val="Arial"/>
        <family val="2"/>
      </rPr>
      <t xml:space="preserve"> Subtract Line 41 from Line 40E.</t>
    </r>
  </si>
  <si>
    <r>
      <rPr>
        <b/>
        <sz val="11"/>
        <color indexed="8"/>
        <rFont val="Arial"/>
        <family val="2"/>
      </rPr>
      <t>2020 anticipated collection rate.</t>
    </r>
    <r>
      <rPr>
        <sz val="11"/>
        <color indexed="8"/>
        <rFont val="Arial"/>
        <family val="2"/>
      </rPr>
      <t xml:space="preserve"> If the anticipated collection rate in A is lower than actual collection rates in B, C and D, enter the lowest collection rate from B, C and D. If the anticipated rate in A is higher than at least one of the rates in the prior three years, enter the rate from A. Note that the rate can be greater than 100%. </t>
    </r>
    <r>
      <rPr>
        <vertAlign val="superscript"/>
        <sz val="11"/>
        <color indexed="8"/>
        <rFont val="Arial"/>
        <family val="2"/>
      </rPr>
      <t>29 Tex. Tax Code § 26.04(h), (h-1) and (h-2)</t>
    </r>
  </si>
  <si>
    <r>
      <rPr>
        <b/>
        <sz val="11"/>
        <color indexed="8"/>
        <rFont val="Arial"/>
        <family val="2"/>
      </rPr>
      <t>A.</t>
    </r>
    <r>
      <rPr>
        <sz val="11"/>
        <color indexed="8"/>
        <rFont val="Arial"/>
        <family val="2"/>
      </rPr>
      <t xml:space="preserve"> Enter the 2020 anticipated collection rate certified by the collector. </t>
    </r>
    <r>
      <rPr>
        <vertAlign val="superscript"/>
        <sz val="11"/>
        <color indexed="8"/>
        <rFont val="Arial"/>
        <family val="2"/>
      </rPr>
      <t>30  Tex. Tax Code § 26.04(b)</t>
    </r>
  </si>
  <si>
    <r>
      <rPr>
        <b/>
        <sz val="11"/>
        <color indexed="8"/>
        <rFont val="Arial"/>
        <family val="2"/>
      </rPr>
      <t>B.</t>
    </r>
    <r>
      <rPr>
        <sz val="11"/>
        <color indexed="8"/>
        <rFont val="Arial"/>
        <family val="2"/>
      </rPr>
      <t xml:space="preserve"> Enter the 2019 actual collection rate.</t>
    </r>
  </si>
  <si>
    <r>
      <rPr>
        <b/>
        <sz val="11"/>
        <color indexed="8"/>
        <rFont val="Arial"/>
        <family val="2"/>
      </rPr>
      <t>C.</t>
    </r>
    <r>
      <rPr>
        <sz val="11"/>
        <color indexed="8"/>
        <rFont val="Arial"/>
        <family val="2"/>
      </rPr>
      <t xml:space="preserve"> Enter the 2018 actual collection rate</t>
    </r>
  </si>
  <si>
    <r>
      <rPr>
        <b/>
        <sz val="11"/>
        <color indexed="8"/>
        <rFont val="Arial"/>
        <family val="2"/>
      </rPr>
      <t>D.</t>
    </r>
    <r>
      <rPr>
        <sz val="11"/>
        <color indexed="8"/>
        <rFont val="Arial"/>
        <family val="2"/>
      </rPr>
      <t xml:space="preserve"> Enter the 2017 actual collection rate.</t>
    </r>
  </si>
  <si>
    <r>
      <rPr>
        <b/>
        <sz val="12"/>
        <color indexed="8"/>
        <rFont val="Arial"/>
        <family val="2"/>
      </rPr>
      <t>2020 debt adjusted for collections.</t>
    </r>
    <r>
      <rPr>
        <sz val="12"/>
        <color indexed="8"/>
        <rFont val="Arial"/>
        <family val="2"/>
      </rPr>
      <t xml:space="preserve"> Divide Line 42 by Line 43.</t>
    </r>
  </si>
  <si>
    <r>
      <rPr>
        <b/>
        <sz val="12"/>
        <color indexed="8"/>
        <rFont val="Arial"/>
        <family val="2"/>
      </rPr>
      <t>2020 total taxable value.</t>
    </r>
    <r>
      <rPr>
        <sz val="12"/>
        <color indexed="8"/>
        <rFont val="Arial"/>
        <family val="2"/>
      </rPr>
      <t xml:space="preserve"> Enter the amount on Line 21 of the No-New-Revenue Tax Rate Worksheet</t>
    </r>
  </si>
  <si>
    <r>
      <rPr>
        <b/>
        <sz val="12"/>
        <color indexed="8"/>
        <rFont val="Arial"/>
        <family val="2"/>
      </rPr>
      <t>2020 debt rate.</t>
    </r>
    <r>
      <rPr>
        <sz val="12"/>
        <color indexed="8"/>
        <rFont val="Arial"/>
        <family val="2"/>
      </rPr>
      <t xml:space="preserve"> Divide Line 44 by Line 45 and multiply by $100.</t>
    </r>
  </si>
  <si>
    <r>
      <rPr>
        <b/>
        <sz val="12"/>
        <color indexed="8"/>
        <rFont val="Arial"/>
        <family val="2"/>
      </rPr>
      <t>2020 voter-approval tax rate.</t>
    </r>
    <r>
      <rPr>
        <sz val="12"/>
        <color indexed="8"/>
        <rFont val="Arial"/>
        <family val="2"/>
      </rPr>
      <t xml:space="preserve"> Add Lines 39 and 46.</t>
    </r>
  </si>
  <si>
    <r>
      <rPr>
        <b/>
        <sz val="11"/>
        <color indexed="8"/>
        <rFont val="Arial"/>
        <family val="2"/>
      </rPr>
      <t xml:space="preserve">COUNTIES ONLY. </t>
    </r>
    <r>
      <rPr>
        <sz val="11"/>
        <color indexed="8"/>
        <rFont val="Arial"/>
        <family val="2"/>
      </rPr>
      <t>Add together the voter-approval tax rates for each type of tax the county levies. The total is the 2020 county voter-approval tax rate.</t>
    </r>
  </si>
  <si>
    <t>SECTION 3: NNR Tax Rate and Voter-Approval Tax Rate Adjustments for Additional Sales Tax to Reduce Property Taxes</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</si>
  <si>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</si>
  <si>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Additional Sales and Use Tax Worksheet</t>
  </si>
  <si>
    <r>
      <rPr>
        <b/>
        <sz val="11"/>
        <color indexed="8"/>
        <rFont val="Arial"/>
        <family val="2"/>
      </rPr>
      <t xml:space="preserve">Taxable Sales. </t>
    </r>
    <r>
      <rPr>
        <sz val="11"/>
        <color indexed="8"/>
        <rFont val="Arial"/>
        <family val="2"/>
      </rPr>
      <t xml:space="preserve">For taxing units that adopted the sales tax in November 2019 or May 2020, enter the Comptroller’s estimate of taxable sales for the previous four quarters. </t>
    </r>
    <r>
      <rPr>
        <vertAlign val="superscript"/>
        <sz val="11"/>
        <color indexed="8"/>
        <rFont val="Arial"/>
        <family val="2"/>
      </rPr>
      <t>32 Tex. Tax Code § 26.041(d)</t>
    </r>
    <r>
      <rPr>
        <sz val="11"/>
        <color indexed="8"/>
        <rFont val="Arial"/>
        <family val="2"/>
      </rPr>
      <t xml:space="preserve"> Estimates of taxable sales may be obtained through the Comptroller’s Allocation Historical Summary webpage. Taxing units that adopted the sales tax before November 2019, skip this line.</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</si>
  <si>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 </t>
    </r>
    <r>
      <rPr>
        <vertAlign val="superscript"/>
        <sz val="12"/>
        <color indexed="8"/>
        <rFont val="Arial"/>
        <family val="2"/>
      </rPr>
      <t>33 Tex. Tax Code § 26.041(i)</t>
    </r>
    <r>
      <rPr>
        <sz val="12"/>
        <color indexed="8"/>
        <rFont val="Arial"/>
        <family val="2"/>
      </rPr>
      <t xml:space="preserve">
</t>
    </r>
    <r>
      <rPr>
        <b/>
        <sz val="12"/>
        <color indexed="8"/>
        <rFont val="Arial"/>
        <family val="2"/>
      </rPr>
      <t>Taxing units that adopted the sales tax in November 2019 or in May 2020.</t>
    </r>
    <r>
      <rPr>
        <sz val="12"/>
        <color indexed="8"/>
        <rFont val="Arial"/>
        <family val="2"/>
      </rPr>
      <t xml:space="preserve"> Multiply the amount on Line 49 by the sales tax rate (.01, .005 or .0025, as applicable) and multiply the result by .95. </t>
    </r>
    <r>
      <rPr>
        <vertAlign val="superscript"/>
        <sz val="12"/>
        <color indexed="8"/>
        <rFont val="Arial"/>
        <family val="2"/>
      </rPr>
      <t xml:space="preserve">34 Tex. Tax Code § 26.041(d) </t>
    </r>
    <r>
      <rPr>
        <sz val="12"/>
        <color indexed="8"/>
        <rFont val="Arial"/>
        <family val="2"/>
      </rPr>
      <t xml:space="preserve">                                                       - or - 
</t>
    </r>
    <r>
      <rPr>
        <b/>
        <sz val="12"/>
        <color indexed="8"/>
        <rFont val="Arial"/>
        <family val="2"/>
      </rPr>
      <t>Taxing units that adopted the sales tax before November 2019.</t>
    </r>
    <r>
      <rPr>
        <sz val="12"/>
        <color indexed="8"/>
        <rFont val="Arial"/>
        <family val="2"/>
      </rPr>
      <t xml:space="preserve">  Enter the sales tax revenue for the previous four quarters. Do not multiply by .95.</t>
    </r>
  </si>
  <si>
    <r>
      <rPr>
        <b/>
        <sz val="12"/>
        <color indexed="8"/>
        <rFont val="Arial"/>
        <family val="2"/>
      </rPr>
      <t>2020 total taxable value.</t>
    </r>
    <r>
      <rPr>
        <sz val="12"/>
        <color indexed="8"/>
        <rFont val="Arial"/>
        <family val="2"/>
      </rPr>
      <t xml:space="preserve"> Enter the amount from Line 21 of the No-New-Revenue Tax Rate Worksheet.</t>
    </r>
  </si>
  <si>
    <r>
      <rPr>
        <b/>
        <sz val="12"/>
        <color indexed="8"/>
        <rFont val="Arial"/>
        <family val="2"/>
      </rPr>
      <t>Sales tax adjustment rate.</t>
    </r>
    <r>
      <rPr>
        <sz val="12"/>
        <color indexed="8"/>
        <rFont val="Arial"/>
        <family val="2"/>
      </rPr>
      <t xml:space="preserve"> Divide Line 50 by Line 51 and multiply by $100.</t>
    </r>
  </si>
  <si>
    <r>
      <rPr>
        <b/>
        <sz val="12"/>
        <color indexed="8"/>
        <rFont val="Arial"/>
        <family val="2"/>
      </rPr>
      <t>2020 NNR tax rate, unadjusted for sales tax.</t>
    </r>
    <r>
      <rPr>
        <vertAlign val="superscript"/>
        <sz val="12"/>
        <color indexed="8"/>
        <rFont val="Arial"/>
        <family val="2"/>
      </rPr>
      <t>35 Tex. Tax Code § 26.04(c)</t>
    </r>
    <r>
      <rPr>
        <sz val="12"/>
        <color indexed="8"/>
        <rFont val="Arial"/>
        <family val="2"/>
      </rPr>
      <t xml:space="preserve"> Enter the rate from Line 26 or 27, as applicable, on the No-New-Revenue Tax Rate Worksheet.</t>
    </r>
  </si>
  <si>
    <r>
      <rPr>
        <b/>
        <sz val="12"/>
        <color indexed="8"/>
        <rFont val="Arial"/>
        <family val="2"/>
      </rPr>
      <t>2020 NNR tax rate, adjusted for sales tax.</t>
    </r>
    <r>
      <rPr>
        <sz val="12"/>
        <color indexed="8"/>
        <rFont val="Arial"/>
        <family val="2"/>
      </rPr>
      <t xml:space="preserve">
</t>
    </r>
    <r>
      <rPr>
        <b/>
        <sz val="12"/>
        <color indexed="8"/>
        <rFont val="Arial"/>
        <family val="2"/>
      </rPr>
      <t>Taxing units that adopted the sales tax in November 2019 or in May 2020.</t>
    </r>
    <r>
      <rPr>
        <sz val="12"/>
        <color indexed="8"/>
        <rFont val="Arial"/>
        <family val="2"/>
      </rPr>
      <t xml:space="preserve"> Subtract Line 52 from Line 53. Skip to Line 55 if you adopted the additional sales tax before November 2019.</t>
    </r>
  </si>
  <si>
    <r>
      <rPr>
        <b/>
        <sz val="12"/>
        <color indexed="8"/>
        <rFont val="Arial"/>
        <family val="2"/>
      </rPr>
      <t>2020 voter-approval tax rate, unadjusted for sales tax.</t>
    </r>
    <r>
      <rPr>
        <vertAlign val="superscript"/>
        <sz val="12"/>
        <color indexed="8"/>
        <rFont val="Arial"/>
        <family val="2"/>
      </rPr>
      <t>36 Tex. Tax Code § 26.04(c)</t>
    </r>
    <r>
      <rPr>
        <sz val="12"/>
        <color indexed="8"/>
        <rFont val="Arial"/>
        <family val="2"/>
      </rPr>
      <t xml:space="preserve">  Enter the rate from Line 47 or 48, as applicable, of the Voter-Approval Tax Rate Worksheet.</t>
    </r>
  </si>
  <si>
    <t>Form 50-856</t>
  </si>
  <si>
    <r>
      <rPr>
        <b/>
        <sz val="12"/>
        <color indexed="8"/>
        <rFont val="Arial"/>
        <family val="2"/>
      </rPr>
      <t>2020 voter-approval tax rate, adjusted for sales tax</t>
    </r>
    <r>
      <rPr>
        <sz val="12"/>
        <color indexed="8"/>
        <rFont val="Arial"/>
        <family val="2"/>
      </rPr>
      <t>. Subtract Line 52 from Line 55</t>
    </r>
  </si>
  <si>
    <t>SECTION 4: Voter-Approval Rate Adjustment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</si>
  <si>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</si>
  <si>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37 Tex. Tax Code § 26.045(d)</t>
    </r>
    <r>
      <rPr>
        <sz val="12"/>
        <color indexed="8"/>
        <rFont val="Arial"/>
        <family val="2"/>
      </rPr>
      <t xml:space="preserve"> The taxing unit shall provide its tax assessor-collector with a copy of the letter. </t>
    </r>
    <r>
      <rPr>
        <vertAlign val="superscript"/>
        <sz val="12"/>
        <color indexed="8"/>
        <rFont val="Arial"/>
        <family val="2"/>
      </rPr>
      <t>38 Tex. Tax Code § 26.045(i)</t>
    </r>
  </si>
  <si>
    <r>
      <rPr>
        <b/>
        <sz val="12"/>
        <color indexed="8"/>
        <rFont val="Arial"/>
        <family val="2"/>
      </rPr>
      <t>2020 total taxable value.</t>
    </r>
    <r>
      <rPr>
        <sz val="12"/>
        <color indexed="8"/>
        <rFont val="Arial"/>
        <family val="2"/>
      </rPr>
      <t xml:space="preserve"> Enter the amount from Line 21 of the No-New-Revenue Tax Rate Worksheet</t>
    </r>
  </si>
  <si>
    <r>
      <rPr>
        <b/>
        <sz val="12"/>
        <color indexed="8"/>
        <rFont val="Arial"/>
        <family val="2"/>
      </rPr>
      <t>Additional rate for pollution control.</t>
    </r>
    <r>
      <rPr>
        <sz val="12"/>
        <color indexed="8"/>
        <rFont val="Arial"/>
        <family val="2"/>
      </rPr>
      <t xml:space="preserve"> Divide Line 57 by Line 58 and multiply by $100.</t>
    </r>
  </si>
  <si>
    <r>
      <rPr>
        <b/>
        <sz val="12"/>
        <color indexed="8"/>
        <rFont val="Arial"/>
        <family val="2"/>
      </rPr>
      <t>2020 voter-approval tax rate, adjusted for pollution control.</t>
    </r>
    <r>
      <rPr>
        <sz val="12"/>
        <color indexed="8"/>
        <rFont val="Arial"/>
        <family val="2"/>
      </rPr>
      <t xml:space="preserve"> Add Line 59 to one of the following lines (as applicable): Line 47, Line 48 (counties) or Line 56 (taxing units with the additional sales tax).</t>
    </r>
  </si>
  <si>
    <t>SECTION 5: Voter-Approval Tax Rate Adjustment for Unused Increment Rate</t>
  </si>
  <si>
    <r>
      <rPr>
        <sz val="10"/>
        <color indexed="8"/>
        <rFont val="Times New Roman"/>
        <family val="1"/>
      </rPr>
      <t xml:space="preserve">The unused increment rate is the rate equal to the difference between the adopted tax rate and voter-approval tax rate before the unused increment rate for the prior three years. </t>
    </r>
    <r>
      <rPr>
        <vertAlign val="superscript"/>
        <sz val="11"/>
        <color indexed="8"/>
        <rFont val="Arial"/>
        <family val="2"/>
      </rPr>
      <t>39 Tex. Tax Code § 26.013(a)</t>
    </r>
    <r>
      <rPr>
        <sz val="11"/>
        <color indexed="8"/>
        <rFont val="Arial"/>
        <family val="2"/>
      </rPr>
      <t xml:space="preserve"> In a year where a taxing unit adopts a rate by applying any portion of the unused increment rate, the unused increment rate for that year would be zero.
For each tax year before 2020, the difference between the adopted tax rate and voter-approval rate is considered zero, therefore the unused increment rate for 2020 is zero. </t>
    </r>
    <r>
      <rPr>
        <vertAlign val="superscript"/>
        <sz val="11"/>
        <color indexed="8"/>
        <rFont val="Arial"/>
        <family val="2"/>
      </rPr>
      <t>40 Tex. Tax Code § 26.013(c)</t>
    </r>
    <r>
      <rPr>
        <sz val="11"/>
        <color indexed="8"/>
        <rFont val="Arial"/>
        <family val="2"/>
      </rPr>
      <t xml:space="preserve">
This section should only be completed by a taxing unit that does not meet the definition of a special taxing unit. </t>
    </r>
    <r>
      <rPr>
        <vertAlign val="superscript"/>
        <sz val="11"/>
        <color indexed="8"/>
        <rFont val="Arial"/>
        <family val="2"/>
      </rPr>
      <t xml:space="preserve">41 Tex. Tax Code § 26.063(a)(1) </t>
    </r>
  </si>
  <si>
    <t>Unused Increment Rate Worksheet</t>
  </si>
  <si>
    <r>
      <rPr>
        <b/>
        <sz val="12"/>
        <color indexed="8"/>
        <rFont val="Arial"/>
        <family val="2"/>
      </rPr>
      <t>2019 unused increment rate.</t>
    </r>
    <r>
      <rPr>
        <sz val="12"/>
        <color indexed="8"/>
        <rFont val="Arial"/>
        <family val="2"/>
      </rPr>
      <t xml:space="preserve"> Subtract the 2019 actual tax rate and the 2019 unused increment rate from the 2019 voter-approval tax rate. If the number is less than zero, enter zero. If the year is prior to 2020, enter zero.</t>
    </r>
  </si>
  <si>
    <r>
      <rPr>
        <b/>
        <sz val="12"/>
        <color indexed="8"/>
        <rFont val="Arial"/>
        <family val="2"/>
      </rPr>
      <t>2018 unused increment rate.</t>
    </r>
    <r>
      <rPr>
        <sz val="12"/>
        <color indexed="8"/>
        <rFont val="Arial"/>
        <family val="2"/>
      </rPr>
      <t xml:space="preserve"> Subtract the 2018 actual tax rate and the 2018 unused increment rate from the 2018 voter-approval tax rate. If the number is less than zero, enter zero. If the year is prior to 2020, enter zero.</t>
    </r>
  </si>
  <si>
    <r>
      <rPr>
        <b/>
        <sz val="12"/>
        <color indexed="8"/>
        <rFont val="Arial"/>
        <family val="2"/>
      </rPr>
      <t>2017 unused increment rate.</t>
    </r>
    <r>
      <rPr>
        <sz val="12"/>
        <color indexed="8"/>
        <rFont val="Arial"/>
        <family val="2"/>
      </rPr>
      <t xml:space="preserve"> Subtract the 2017 actual tax rate and the 2017 unused increment rate from the 2017 voter-approval tax rate. If the number is less than zero, enter zero. If the year is prior to 2020, enter zero</t>
    </r>
  </si>
  <si>
    <r>
      <rPr>
        <b/>
        <sz val="12"/>
        <color indexed="8"/>
        <rFont val="Arial"/>
        <family val="2"/>
      </rPr>
      <t>2020 unused increment rate.</t>
    </r>
    <r>
      <rPr>
        <sz val="12"/>
        <color indexed="8"/>
        <rFont val="Arial"/>
        <family val="2"/>
      </rPr>
      <t xml:space="preserve"> Add Lines 61, 62 and 63.</t>
    </r>
  </si>
  <si>
    <r>
      <rPr>
        <b/>
        <sz val="12"/>
        <color indexed="8"/>
        <rFont val="Arial"/>
        <family val="2"/>
      </rPr>
      <t>2020 voter-approval tax rate, adjusted for unused increment rate.</t>
    </r>
    <r>
      <rPr>
        <sz val="12"/>
        <color indexed="8"/>
        <rFont val="Arial"/>
        <family val="2"/>
      </rPr>
      <t xml:space="preserve"> Add Line 64 to one of the following lines (as applicable): Line 47, Line 48 (counties), Line 56 (taxing units with the additional sales tax) or Line 60 (taxing units with pollution control).</t>
    </r>
  </si>
  <si>
    <t>SECTION 6: De Minimis Rate</t>
  </si>
  <si>
    <r>
      <rPr>
        <sz val="10"/>
        <color indexed="8"/>
        <rFont val="Times New Roman"/>
        <family val="1"/>
      </rPr>
      <t xml:space="preserve">The de minimis rate is the rate equal to the sum of the no-new-revenue maintenance and operations rate, the rate that will raise $500,000, and the current debt rate for a taxing unit. </t>
    </r>
    <r>
      <rPr>
        <vertAlign val="superscript"/>
        <sz val="12"/>
        <color indexed="8"/>
        <rFont val="Arial"/>
        <family val="2"/>
      </rPr>
      <t>42 Tex. Tax Code § 26.012(8-a)</t>
    </r>
    <r>
      <rPr>
        <sz val="12"/>
        <color indexed="8"/>
        <rFont val="Arial"/>
        <family val="2"/>
      </rPr>
      <t xml:space="preserve">
This section should only be completed by a taxing unit that is a municipality of less than 30,000 or a taxing unit that does not meet the definition of a special taxing unit. </t>
    </r>
    <r>
      <rPr>
        <vertAlign val="superscript"/>
        <sz val="12"/>
        <color indexed="8"/>
        <rFont val="Arial"/>
        <family val="2"/>
      </rPr>
      <t>43 Tex. Tax Code § 26.063(a)(1)</t>
    </r>
  </si>
  <si>
    <t>De Minimis Rate Worksheet</t>
  </si>
  <si>
    <r>
      <rPr>
        <b/>
        <sz val="12"/>
        <color indexed="8"/>
        <rFont val="Arial"/>
        <family val="2"/>
      </rPr>
      <t>Adjusted 2020 NNR M&amp;O tax rate</t>
    </r>
    <r>
      <rPr>
        <sz val="12"/>
        <color indexed="8"/>
        <rFont val="Arial"/>
        <family val="2"/>
      </rPr>
      <t>. Enter the rate from Line 38 of the Voter-Approval Tax Rate Worksheet</t>
    </r>
  </si>
  <si>
    <r>
      <rPr>
        <b/>
        <sz val="12"/>
        <color indexed="8"/>
        <rFont val="Arial"/>
        <family val="2"/>
      </rPr>
      <t>2020 total taxable value.</t>
    </r>
    <r>
      <rPr>
        <sz val="12"/>
        <color indexed="8"/>
        <rFont val="Arial"/>
        <family val="2"/>
      </rPr>
      <t xml:space="preserve"> Enter the amount on Line 21 of the No-New-Revenue Tax Rate Worksheet</t>
    </r>
  </si>
  <si>
    <r>
      <rPr>
        <b/>
        <sz val="12"/>
        <color indexed="8"/>
        <rFont val="Arial"/>
        <family val="2"/>
      </rPr>
      <t>Rate necessary to impose $500,000 in taxes</t>
    </r>
    <r>
      <rPr>
        <sz val="12"/>
        <color indexed="8"/>
        <rFont val="Arial"/>
        <family val="2"/>
      </rPr>
      <t>. Divide $500,000 by Line 67 and multiply by $100</t>
    </r>
  </si>
  <si>
    <r>
      <rPr>
        <b/>
        <sz val="12"/>
        <color indexed="8"/>
        <rFont val="Arial"/>
        <family val="2"/>
      </rPr>
      <t>2020 debt rate.</t>
    </r>
    <r>
      <rPr>
        <sz val="12"/>
        <color indexed="8"/>
        <rFont val="Arial"/>
        <family val="2"/>
      </rPr>
      <t xml:space="preserve"> Enter the rate from Line 46 of the Voter- Approval Tax Rate Worksheet</t>
    </r>
  </si>
  <si>
    <r>
      <rPr>
        <b/>
        <sz val="12"/>
        <color indexed="8"/>
        <rFont val="Arial"/>
        <family val="2"/>
      </rPr>
      <t>De minimis rate.</t>
    </r>
    <r>
      <rPr>
        <sz val="12"/>
        <color indexed="8"/>
        <rFont val="Arial"/>
        <family val="2"/>
      </rPr>
      <t xml:space="preserve"> Add Lines 66, 68 and 69.</t>
    </r>
  </si>
  <si>
    <t>SECTION 7: Total Tax Rate</t>
  </si>
  <si>
    <t>No-new-revenue tax rate. As applicable, enter the 2020 NNR tax rate from: Line 26, Line 27 (counties), or Line 54 (adjusted for sales tax).</t>
  </si>
  <si>
    <t>Voter-approval tax rate As applicable, enter the 2020 voter-approval tax rate from: Line 47, Line 48 (counties), Line 56 (adjusted for sales tax), Line 60 (adjusted for pollution control), or Line 65 (adjusted for unused increment).</t>
  </si>
  <si>
    <t>De minimis rate. If applicable, enter the de minimis rate from Line 70</t>
  </si>
  <si>
    <t>SECTION 8: Taxing Unit Representative Name and Signature</t>
  </si>
  <si>
    <r>
      <rPr>
        <sz val="10"/>
        <color indexed="8"/>
        <rFont val="Times New Roman"/>
        <family val="1"/>
      </rPr>
      <t xml:space="preserve">Enter the name of the person preparing the tax rate as authorized by the governing body of the taxing unit. By signing below, you certify that you are the designated officer or employee of the taxing unit and have calculated the tax rates in accordance with requirements in Tax Code. </t>
    </r>
    <r>
      <rPr>
        <vertAlign val="superscript"/>
        <sz val="12"/>
        <color indexed="8"/>
        <rFont val="Arial"/>
        <family val="2"/>
      </rPr>
      <t>44 Tex. Tax Code § 26.04(c)</t>
    </r>
  </si>
  <si>
    <t>Printed Name of Taxing Unit Representative</t>
  </si>
  <si>
    <t>Tax Unit Representative</t>
  </si>
  <si>
    <t>For additional copies, visit: comptroller.texas.gov/taxes/property-tax</t>
  </si>
  <si>
    <t>50-856      06-20/6</t>
  </si>
  <si>
    <r>
      <rPr>
        <sz val="10"/>
        <color indexed="8"/>
        <rFont val="Times New Roman"/>
        <family val="1"/>
      </rPr>
      <t xml:space="preserve">Form </t>
    </r>
    <r>
      <rPr>
        <b/>
        <sz val="11"/>
        <color indexed="9"/>
        <rFont val="Times New Roman"/>
        <family val="1"/>
      </rPr>
      <t>50-858</t>
    </r>
  </si>
  <si>
    <t>2020 Water District Voter-Approval Tax Rate Worksheet                            for Low Tax Rate and Developing Districts</t>
  </si>
  <si>
    <t>updated 7/8/20</t>
  </si>
  <si>
    <t>Water District's Address, City, State, Zip Code</t>
  </si>
  <si>
    <t>Water District's Website Address</t>
  </si>
  <si>
    <r>
      <rPr>
        <b/>
        <sz val="10"/>
        <rFont val="Arial"/>
        <family val="2"/>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
Indicate type of water district:</t>
    </r>
  </si>
  <si>
    <t>SECTION 1: Voter-Approval Tax Rate</t>
  </si>
  <si>
    <t>The voter-approval rate for low tax rate and developing water districts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a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this form to calculate its voter-approval tax rate.</t>
  </si>
  <si>
    <t>Worksheet</t>
  </si>
  <si>
    <r>
      <rPr>
        <b/>
        <sz val="12"/>
        <rFont val="Arial"/>
        <family val="2"/>
      </rPr>
      <t>2019 average appraised value of residence homestead.</t>
    </r>
    <r>
      <rPr>
        <sz val="12"/>
        <rFont val="Arial"/>
        <family val="2"/>
      </rPr>
      <t xml:space="preserve"> </t>
    </r>
    <r>
      <rPr>
        <vertAlign val="superscript"/>
        <sz val="12"/>
        <rFont val="Arial"/>
        <family val="2"/>
      </rPr>
      <t>1 Tex. Water Code § 49.236(a)(2)(C)</t>
    </r>
  </si>
  <si>
    <r>
      <rPr>
        <sz val="10"/>
        <color indexed="8"/>
        <rFont val="Times New Roman"/>
        <family val="1"/>
      </rPr>
      <t xml:space="preserve">2019 general exemptions available for the average homestead. </t>
    </r>
    <r>
      <rPr>
        <sz val="12"/>
        <color indexed="8"/>
        <rFont val="Arial"/>
        <family val="2"/>
      </rPr>
      <t>Excluding age 65 or older or disabled persons exemptions.</t>
    </r>
    <r>
      <rPr>
        <b/>
        <sz val="12"/>
        <color indexed="8"/>
        <rFont val="Arial"/>
        <family val="2"/>
      </rPr>
      <t xml:space="preserve"> </t>
    </r>
    <r>
      <rPr>
        <vertAlign val="superscript"/>
        <sz val="12"/>
        <color indexed="8"/>
        <rFont val="Arial"/>
        <family val="2"/>
      </rPr>
      <t>2 Tex. Water Code § 49.236(a)(2)(D)</t>
    </r>
  </si>
  <si>
    <r>
      <rPr>
        <sz val="10"/>
        <color indexed="8"/>
        <rFont val="Times New Roman"/>
        <family val="1"/>
      </rPr>
      <t xml:space="preserve">2019 average taxable value of residence homestead. </t>
    </r>
    <r>
      <rPr>
        <sz val="12"/>
        <color indexed="8"/>
        <rFont val="Arial"/>
        <family val="2"/>
      </rPr>
      <t>Line 1 minus Line 2.</t>
    </r>
  </si>
  <si>
    <t>2019 adopted M&amp;O tax rate</t>
  </si>
  <si>
    <r>
      <rPr>
        <b/>
        <sz val="12"/>
        <color indexed="8"/>
        <rFont val="Arial"/>
        <family val="2"/>
      </rPr>
      <t xml:space="preserve">2019 M&amp;O tax on average residence homestead. </t>
    </r>
    <r>
      <rPr>
        <sz val="12"/>
        <color indexed="8"/>
        <rFont val="Arial"/>
        <family val="2"/>
      </rPr>
      <t xml:space="preserve">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</si>
  <si>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 </t>
    </r>
    <r>
      <rPr>
        <vertAlign val="superscript"/>
        <sz val="12"/>
        <color indexed="8"/>
        <rFont val="Arial"/>
        <family val="2"/>
      </rPr>
      <t>3 Tex. Water Code §§ 49.23601(a)(3) and 49.23603(a)(3)</t>
    </r>
  </si>
  <si>
    <t>2020 average appraised value of residence homestead.</t>
  </si>
  <si>
    <r>
      <rPr>
        <sz val="10"/>
        <color indexed="8"/>
        <rFont val="Times New Roman"/>
        <family val="1"/>
      </rPr>
      <t xml:space="preserve">2020 general exemptions available for the average homestead. </t>
    </r>
    <r>
      <rPr>
        <sz val="12"/>
        <color indexed="8"/>
        <rFont val="Arial"/>
        <family val="2"/>
      </rPr>
      <t>Excluding age 65 or older or disabled persons exemptions.</t>
    </r>
    <r>
      <rPr>
        <b/>
        <sz val="12"/>
        <color indexed="8"/>
        <rFont val="Arial"/>
        <family val="2"/>
      </rPr>
      <t xml:space="preserve"> </t>
    </r>
    <r>
      <rPr>
        <vertAlign val="superscript"/>
        <sz val="12"/>
        <color indexed="8"/>
        <rFont val="Arial"/>
        <family val="2"/>
      </rPr>
      <t>4 Tex. Water Code § 49.236(a)(2)€</t>
    </r>
  </si>
  <si>
    <r>
      <rPr>
        <sz val="10"/>
        <color indexed="8"/>
        <rFont val="Times New Roman"/>
        <family val="1"/>
      </rPr>
      <t xml:space="preserve">2020 average taxable value of residence homestead. </t>
    </r>
    <r>
      <rPr>
        <sz val="12"/>
        <color indexed="8"/>
        <rFont val="Arial"/>
        <family val="2"/>
      </rPr>
      <t>Line 7 minus Line 8.</t>
    </r>
  </si>
  <si>
    <r>
      <rPr>
        <sz val="10"/>
        <color indexed="8"/>
        <rFont val="Times New Roman"/>
        <family val="1"/>
      </rPr>
      <t xml:space="preserve">Highest 2020 M&amp;O tax rate. </t>
    </r>
    <r>
      <rPr>
        <sz val="12"/>
        <color indexed="8"/>
        <rFont val="Arial"/>
        <family val="2"/>
      </rPr>
      <t xml:space="preserve">Line 6 divided by Line 9, multiply by $100. </t>
    </r>
    <r>
      <rPr>
        <vertAlign val="superscript"/>
        <sz val="12"/>
        <color indexed="8"/>
        <rFont val="Arial"/>
        <family val="2"/>
      </rPr>
      <t>5 Tex. Water Code §§ 49.23601(a)(3) and 49.23603(a)(3)</t>
    </r>
    <r>
      <rPr>
        <b/>
        <sz val="12"/>
        <color indexed="8"/>
        <rFont val="Arial"/>
        <family val="2"/>
      </rPr>
      <t xml:space="preserve">
</t>
    </r>
  </si>
  <si>
    <t>2020 debt tax rate.</t>
  </si>
  <si>
    <t>2020 contract tax rate</t>
  </si>
  <si>
    <t>2020 voter-approval tax rate. Add lines 10, 11 and 12.</t>
  </si>
  <si>
    <t>SECTION 2: Election Tax Rate</t>
  </si>
  <si>
    <r>
      <rPr>
        <sz val="10"/>
        <color indexed="8"/>
        <rFont val="Times New Roman"/>
        <family val="1"/>
      </rPr>
      <t>For a low tax rate water district, the election tax rate is the highest total tax rate the district may adopt without holding an automatic election to approve the adopted tax rate.
For a developing water district, the election tax rate is the highest total tax rate the district may adopt before qualified voters of the district may petition for an election to lower the adopted tax rate.
If any part of a developed water district is located in an area declared a disaster area during the current tax year by the governor or by the president, the board of the district may calculate the election tax rate as the highest tax rate the district may adopt without holding an automatic election to approve the adopted tax rate.
In these cases, the election tax rate is the rate that would impose 1.08 times the amount of tax imposed by the district in the preceding year on the average appraised value of a residence homestead in the water district. The average appraised value disregards any homestead exemption available only to people with disabilities or those age 65 or older.</t>
    </r>
    <r>
      <rPr>
        <vertAlign val="superscript"/>
        <sz val="10"/>
        <color indexed="8"/>
        <rFont val="Arial"/>
        <family val="2"/>
      </rPr>
      <t xml:space="preserve"> </t>
    </r>
  </si>
  <si>
    <r>
      <rPr>
        <sz val="10"/>
        <color indexed="8"/>
        <rFont val="Times New Roman"/>
        <family val="1"/>
      </rPr>
      <t xml:space="preserve">2019 average taxable value of residence homestead. </t>
    </r>
    <r>
      <rPr>
        <sz val="12"/>
        <color indexed="8"/>
        <rFont val="Arial"/>
        <family val="2"/>
      </rPr>
      <t>Enter the amount from Line 3.</t>
    </r>
  </si>
  <si>
    <t>2019 adopted total tax rate</t>
  </si>
  <si>
    <r>
      <rPr>
        <sz val="10"/>
        <color indexed="8"/>
        <rFont val="Times New Roman"/>
        <family val="1"/>
      </rPr>
      <t xml:space="preserve">2019 total tax on average residence homestead. </t>
    </r>
    <r>
      <rPr>
        <sz val="12"/>
        <color indexed="8"/>
        <rFont val="Arial"/>
        <family val="2"/>
      </rPr>
      <t>Multiply Line 14 by Line 15</t>
    </r>
  </si>
  <si>
    <r>
      <rPr>
        <sz val="10"/>
        <color indexed="8"/>
        <rFont val="Times New Roman"/>
        <family val="1"/>
      </rPr>
      <t xml:space="preserve">2020 highest amount of taxes per average residence homestead. </t>
    </r>
    <r>
      <rPr>
        <sz val="12"/>
        <color indexed="8"/>
        <rFont val="Arial"/>
        <family val="2"/>
      </rPr>
      <t>Multiply Line 16 by 1.08.</t>
    </r>
  </si>
  <si>
    <r>
      <rPr>
        <sz val="10"/>
        <color indexed="8"/>
        <rFont val="Times New Roman"/>
        <family val="1"/>
      </rPr>
      <t xml:space="preserve">2020 tax election tax rate. </t>
    </r>
    <r>
      <rPr>
        <sz val="12"/>
        <color indexed="8"/>
        <rFont val="Arial"/>
        <family val="2"/>
      </rPr>
      <t>Divide Line 17 by Line 9 and multiply by $100</t>
    </r>
  </si>
  <si>
    <t>SECTION 3: Taxing Unit Representative Name and Signature</t>
  </si>
  <si>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6 Tex. Water Code §§ 49.23601, 49.23602(d), and 49.23603</t>
    </r>
  </si>
  <si>
    <t>Printed Name of Water District Representative</t>
  </si>
  <si>
    <t>Water District Representative</t>
  </si>
  <si>
    <t>50-858      05-20/5</t>
  </si>
  <si>
    <t>Page  2</t>
  </si>
  <si>
    <t xml:space="preserve">50-858• 03-18/2
</t>
  </si>
  <si>
    <r>
      <rPr>
        <sz val="10"/>
        <color indexed="8"/>
        <rFont val="Times New Roman"/>
        <family val="1"/>
      </rPr>
      <t xml:space="preserve">Form </t>
    </r>
    <r>
      <rPr>
        <b/>
        <sz val="11"/>
        <color indexed="9"/>
        <rFont val="Times New Roman"/>
        <family val="1"/>
      </rPr>
      <t>50-860</t>
    </r>
  </si>
  <si>
    <t xml:space="preserve">2020 Developed Water District Voter-Approval  Tax Rate Worksheet                            </t>
  </si>
  <si>
    <r>
      <rPr>
        <sz val="10"/>
        <color indexed="8"/>
        <rFont val="Times New Roman"/>
        <family val="1"/>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t>
    </r>
  </si>
  <si>
    <t>The voter-approval rate for developed water districts is the current year’s debt service, contract and unused increment tax rates plus the maintenance and operation (M&amp;O) rate that would impose no more than 1.035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the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Comptroller Form 50-858 Water District Voter-Approval Tax Rate Worksheet for Low Tax Rate and Developing Districts to calculate its voter-approval tax rate.</t>
  </si>
  <si>
    <r>
      <rPr>
        <b/>
        <sz val="12"/>
        <color indexed="8"/>
        <rFont val="Arial"/>
        <family val="2"/>
      </rPr>
      <t>Highest M&amp;O tax on average residence homestead with increase</t>
    </r>
    <r>
      <rPr>
        <sz val="12"/>
        <color indexed="8"/>
        <rFont val="Arial"/>
        <family val="2"/>
      </rPr>
      <t xml:space="preserve"> (Multiply Line 5 by 1.035). </t>
    </r>
    <r>
      <rPr>
        <vertAlign val="superscript"/>
        <sz val="12"/>
        <color indexed="8"/>
        <rFont val="Arial"/>
        <family val="2"/>
      </rPr>
      <t>3 Tex. Water Code §§ 49.23601(a)(3) and 49.23603(a)(3)</t>
    </r>
  </si>
  <si>
    <r>
      <rPr>
        <b/>
        <sz val="12"/>
        <color indexed="8"/>
        <rFont val="Arial"/>
        <family val="2"/>
      </rPr>
      <t>2019 unused increment rate.</t>
    </r>
    <r>
      <rPr>
        <sz val="12"/>
        <color indexed="8"/>
        <rFont val="Arial"/>
        <family val="2"/>
      </rPr>
      <t xml:space="preserve"> Subtract the 2019 actual tax rate and the 2019 unused increment rate from the 2019 voter-approval tax rate. If the number is less than zero, enter zero. If the year is prior to 2020, enter zero.</t>
    </r>
  </si>
  <si>
    <r>
      <rPr>
        <b/>
        <sz val="12"/>
        <color indexed="8"/>
        <rFont val="Arial"/>
        <family val="2"/>
      </rPr>
      <t>2018 unused increment rate.</t>
    </r>
    <r>
      <rPr>
        <sz val="12"/>
        <color indexed="8"/>
        <rFont val="Arial"/>
        <family val="2"/>
      </rPr>
      <t xml:space="preserve"> Subtract the 2018 actual tax rate and the 2018 unused increment rate from the 2018 voter-approval tax rate. If the number is less than zero, enter zero. If the year is prior to 2020, enter zero.</t>
    </r>
  </si>
  <si>
    <r>
      <rPr>
        <b/>
        <sz val="12"/>
        <color indexed="8"/>
        <rFont val="Arial"/>
        <family val="2"/>
      </rPr>
      <t>2017 unused increment rate.</t>
    </r>
    <r>
      <rPr>
        <sz val="12"/>
        <color indexed="8"/>
        <rFont val="Arial"/>
        <family val="2"/>
      </rPr>
      <t xml:space="preserve"> Subtract the 2017 actual tax rate and the 2017 unused increment rate from the 2017 voter-approval tax rate. If the number is less than zero, enter zero. If the year is prior to 2020, enter zero</t>
    </r>
  </si>
  <si>
    <r>
      <rPr>
        <b/>
        <sz val="12"/>
        <color indexed="8"/>
        <rFont val="Arial"/>
        <family val="2"/>
      </rPr>
      <t>2020 total unused increment rate.</t>
    </r>
    <r>
      <rPr>
        <sz val="12"/>
        <color indexed="8"/>
        <rFont val="Arial"/>
        <family val="2"/>
      </rPr>
      <t xml:space="preserve"> </t>
    </r>
    <r>
      <rPr>
        <vertAlign val="superscript"/>
        <sz val="12"/>
        <color indexed="8"/>
        <rFont val="Arial"/>
        <family val="2"/>
      </rPr>
      <t>6 Tex. Tax Code § 26.013</t>
    </r>
    <r>
      <rPr>
        <sz val="12"/>
        <color indexed="8"/>
        <rFont val="Arial"/>
        <family val="2"/>
      </rPr>
      <t xml:space="preserve"> Add Lines 13, 14 and 15</t>
    </r>
  </si>
  <si>
    <r>
      <rPr>
        <b/>
        <sz val="12"/>
        <color indexed="8"/>
        <rFont val="Arial"/>
        <family val="2"/>
      </rPr>
      <t>2020 voter-approval tax rate.</t>
    </r>
    <r>
      <rPr>
        <sz val="12"/>
        <color indexed="8"/>
        <rFont val="Arial"/>
        <family val="2"/>
      </rPr>
      <t xml:space="preserve"> Add lines 10, 11, 12 and 16</t>
    </r>
  </si>
  <si>
    <t>SECTION 2: Mandatory Tax Election Rate</t>
  </si>
  <si>
    <r>
      <rPr>
        <sz val="10"/>
        <color indexed="8"/>
        <rFont val="Times New Roman"/>
        <family val="1"/>
      </rPr>
      <t xml:space="preserve">The mandatory tax election rate is the highest total tax rate a developed water district may adopt without holding an election. The mandatory tax election rate is the rate that would impose 1.035 times the amount of tax imposed by the district in the preceding year on the average appraised value of a residence homestead in the water district plus the unused increment rate. The average appraised value disregards any homestead exemption available only to people with disabilities or those age 65 or older. </t>
    </r>
    <r>
      <rPr>
        <vertAlign val="superscript"/>
        <sz val="11"/>
        <color indexed="8"/>
        <rFont val="Arial"/>
        <family val="2"/>
      </rPr>
      <t>7 Tex. Water Code § 49.23602(a)(2)</t>
    </r>
  </si>
  <si>
    <r>
      <rPr>
        <b/>
        <sz val="12"/>
        <color indexed="8"/>
        <rFont val="Arial"/>
        <family val="2"/>
      </rPr>
      <t>2019 average taxable value of residence homestead.</t>
    </r>
    <r>
      <rPr>
        <sz val="12"/>
        <color indexed="8"/>
        <rFont val="Arial"/>
        <family val="2"/>
      </rPr>
      <t xml:space="preserve"> Enter the amount from Line 3.</t>
    </r>
  </si>
  <si>
    <t>2019 adopted total tax rate.</t>
  </si>
  <si>
    <r>
      <rPr>
        <sz val="10"/>
        <color indexed="8"/>
        <rFont val="Times New Roman"/>
        <family val="1"/>
      </rPr>
      <t xml:space="preserve">2019 total tax on average residence homestead. </t>
    </r>
    <r>
      <rPr>
        <sz val="12"/>
        <color indexed="8"/>
        <rFont val="Arial"/>
        <family val="2"/>
      </rPr>
      <t>Multiply Line 18 by Line 19</t>
    </r>
  </si>
  <si>
    <r>
      <rPr>
        <sz val="10"/>
        <color indexed="8"/>
        <rFont val="Times New Roman"/>
        <family val="1"/>
      </rPr>
      <t xml:space="preserve">2020 mandatory election amount of taxes per average residence homestead. </t>
    </r>
    <r>
      <rPr>
        <sz val="12"/>
        <color indexed="8"/>
        <rFont val="Arial"/>
        <family val="2"/>
      </rPr>
      <t>Multiply Line 20 by 1.035</t>
    </r>
  </si>
  <si>
    <r>
      <rPr>
        <sz val="10"/>
        <color indexed="8"/>
        <rFont val="Times New Roman"/>
        <family val="1"/>
      </rPr>
      <t xml:space="preserve">2020 mandatory election tax rate, before unused increment. </t>
    </r>
    <r>
      <rPr>
        <sz val="12"/>
        <color indexed="8"/>
        <rFont val="Arial"/>
        <family val="2"/>
      </rPr>
      <t>Divide Line 21 by Line 9 and multiply by $100</t>
    </r>
  </si>
  <si>
    <r>
      <rPr>
        <sz val="10"/>
        <color indexed="8"/>
        <rFont val="Times New Roman"/>
        <family val="1"/>
      </rPr>
      <t xml:space="preserve">2020 mandatory tax election rate. </t>
    </r>
    <r>
      <rPr>
        <sz val="12"/>
        <color indexed="8"/>
        <rFont val="Arial"/>
        <family val="2"/>
      </rPr>
      <t>Add Line 16 and Line 22.</t>
    </r>
  </si>
  <si>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8 Tex. Water Code § 49.23602</t>
    </r>
  </si>
  <si>
    <t xml:space="preserve">50-860• 5-20
</t>
  </si>
  <si>
    <t>Property Tax Form 50-212</t>
  </si>
  <si>
    <t>NOTICE OF TAX RATES</t>
  </si>
  <si>
    <t>Property Tax Rates in</t>
  </si>
  <si>
    <t>(insert taxing unit name)</t>
  </si>
  <si>
    <t>This notice concerns</t>
  </si>
  <si>
    <t>property tax rates for</t>
  </si>
  <si>
    <t>(insert year)</t>
  </si>
  <si>
    <t>This notice provides information about two tax rates. The no-new-revenue tax rate would Impose the same amount of taxes as last year if you compare properties taxed in both years. The voter-approval tax rate is the highest tax rate a taxing unit can adopt without holding an election. In each case, these rates are calculated by dividing the total amount of taxes by the current taxable value with adjustments as required by state law. The rates are given per $100 of property value</t>
  </si>
  <si>
    <t>This year’s no-new-revenue tax rate:</t>
  </si>
  <si>
    <t>Last year’s adjusted taxes (after subtracting taxes on lost property)  . . . . . . . . . . . . . . . . . . . . . . . . . . . . . . . . . . . . . . .</t>
  </si>
  <si>
    <t>$</t>
  </si>
  <si>
    <t>/$100</t>
  </si>
  <si>
    <t>This year’s adjusted taxable value (after subtracting value of new property) . . . . . . . . . . . . . . . . . . . . . . . . . . . . . . . . . . . . . . . . . . .</t>
  </si>
  <si>
    <t xml:space="preserve"> = </t>
  </si>
  <si>
    <t>This year’s no-new-revenue tax rate . . . . . . . . . . . . . . . . . . . . . . . . . . . . . . . . . . . . . . . . . . .</t>
  </si>
  <si>
    <t xml:space="preserve"> + </t>
  </si>
  <si>
    <t>This year’s adjustments to the no-new-revenue tax rate . . . . . . . . . . . . . . . . . . . . . . . . . . . . . . . . . . . . . . . . . . . .</t>
  </si>
  <si>
    <t>This year’s adjusted no-new-revenue tax rate . . . . . . . . . . . . . . . . . . . . . . . . . . . . . . . . . . . . . . . . .</t>
  </si>
  <si>
    <t>This is the maximum rate the taxing unit can propose unless it publishes a notice and holds a hearing.</t>
  </si>
  <si>
    <t>This year’s voter-approval tax rate:</t>
  </si>
  <si>
    <t>Last year’s adjusted operating taxes (after adjusting as required by law)  . . .</t>
  </si>
  <si>
    <t>This year’s adjusted taxable value (after subtracting value of new property) . .</t>
  </si>
  <si>
    <t>This year’s voter-approval operating tax rate</t>
  </si>
  <si>
    <t xml:space="preserve"> x </t>
  </si>
  <si>
    <t>(1.035 or 1.08, as applicable) = this year’s maximum operating rate</t>
  </si>
  <si>
    <t>This year’s debt rate</t>
  </si>
  <si>
    <t xml:space="preserve">The unused increment rate, if applicable </t>
  </si>
  <si>
    <t>This year’s total voter-approval tax rate . . . . . . . . . . . . . . . . . . . . . . . . . . . . . . . . . . . . . . . . . . . . . . .</t>
  </si>
  <si>
    <t>This is the maximum rate the taxing unit can adopt without an election for voter approval.</t>
  </si>
  <si>
    <t>Unencumbered Fund Balances</t>
  </si>
  <si>
    <t>The following estimated balances will be left in the taxing unit’s accounts at the end of the fiscal year. These balances are not encumbered by corresponding
debt obligation.</t>
  </si>
  <si>
    <t>Type of Fund</t>
  </si>
  <si>
    <t>Balance</t>
  </si>
  <si>
    <t xml:space="preserve">For additional copies, visit: </t>
  </si>
  <si>
    <t>comptroller.texas.gov/taxes/property-tax</t>
  </si>
  <si>
    <t>Page 1 • 50-212 • 04-20/16</t>
  </si>
  <si>
    <r>
      <rPr>
        <sz val="10"/>
        <color indexed="8"/>
        <rFont val="Times New Roman"/>
        <family val="1"/>
      </rPr>
      <t xml:space="preserve">Form </t>
    </r>
    <r>
      <rPr>
        <b/>
        <sz val="11"/>
        <rFont val="Times New Roman"/>
        <family val="1"/>
      </rPr>
      <t>50-212</t>
    </r>
  </si>
  <si>
    <t>Current Year Debt Service</t>
  </si>
  <si>
    <t>The taxing unit plans to pay the following amounts for long-term debts that are secured by property taxes. These amounts will be paid from property tax
revenues (or additional sales tax revenues, if applicable).</t>
  </si>
  <si>
    <t>Description of Debt</t>
  </si>
  <si>
    <t>Principal or Contract Payment to be Paid From Property Taxes</t>
  </si>
  <si>
    <t>Interest to be Paid From Property Taxes</t>
  </si>
  <si>
    <t>Other Amounts to be Paid</t>
  </si>
  <si>
    <t>Total Payment</t>
  </si>
  <si>
    <t>(expand as needed)</t>
  </si>
  <si>
    <t>Total required for</t>
  </si>
  <si>
    <t xml:space="preserve">debt service </t>
  </si>
  <si>
    <t>(current year)</t>
  </si>
  <si>
    <t xml:space="preserve"> - </t>
  </si>
  <si>
    <t>Amount (if any) paid from funds listed in unencumbered funds</t>
  </si>
  <si>
    <t>Amount (if any) paid from other resources</t>
  </si>
  <si>
    <t>Excess collections last year</t>
  </si>
  <si>
    <t>Total to be paid from taxes in</t>
  </si>
  <si>
    <t>Amount added in anticipation that the taxing unit will collect</t>
  </si>
  <si>
    <t>only</t>
  </si>
  <si>
    <t xml:space="preserve">% of its taxes in </t>
  </si>
  <si>
    <t>Total Debt Levy</t>
  </si>
  <si>
    <t>No-New-Revenue Tax Rate Adjustments</t>
  </si>
  <si>
    <t>State Criminal Justice Mandate (counties)</t>
  </si>
  <si>
    <t>The</t>
  </si>
  <si>
    <t>County Auditor certifies that</t>
  </si>
  <si>
    <t>County has spent $</t>
  </si>
  <si>
    <t>(county name)</t>
  </si>
  <si>
    <t>(amount)</t>
  </si>
  <si>
    <t>(minus any amount received from state revenue for such costs) in the previous 12 months for the maintenance and operations cost of keeping inmates sentenced to the Texas</t>
  </si>
  <si>
    <t xml:space="preserve">Department of Criminal Justice. </t>
  </si>
  <si>
    <t>County Sheriff has provided</t>
  </si>
  <si>
    <t>information on these costs, minus the state</t>
  </si>
  <si>
    <t>revenues received for the reimbursement of such costs.</t>
  </si>
  <si>
    <t>Indigent Health Care Compensation Expenditures (counties)</t>
  </si>
  <si>
    <t>spent $</t>
  </si>
  <si>
    <t>from July 1</t>
  </si>
  <si>
    <t>to Jun 30</t>
  </si>
  <si>
    <t xml:space="preserve">(name of taxing unit) </t>
  </si>
  <si>
    <t xml:space="preserve">(amount) </t>
  </si>
  <si>
    <t xml:space="preserve">(prior year) </t>
  </si>
  <si>
    <t>on expenditures to maintain and operate an eligible county hospital. For the current tax year, the amount of increase above last year’s eligible county</t>
  </si>
  <si>
    <t>hospital expenditures$</t>
  </si>
  <si>
    <t>.This increased the no-new-revenue tax rate by</t>
  </si>
  <si>
    <t>/$100.</t>
  </si>
  <si>
    <t xml:space="preserve">(amount of increase) </t>
  </si>
  <si>
    <t>This notice contains a summary of the no-new-revenue and voter-approval calculations as</t>
  </si>
  <si>
    <t>certified by</t>
  </si>
  <si>
    <t>.</t>
  </si>
  <si>
    <t>(designated individual’s name and position) (date)</t>
  </si>
  <si>
    <t>You can inspect a copy of the full calculations on the taxing unit’s website at:</t>
  </si>
  <si>
    <t>(internet link to posted worksheets)</t>
  </si>
  <si>
    <t>Page 2 • 50-212 • 04-20/16</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</si>
  <si>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</si>
  <si>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</si>
  <si>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</si>
  <si>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</si>
  <si>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</si>
  <si>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</si>
  <si>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</si>
  <si>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</si>
  <si>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</si>
  <si>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</si>
  <si>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</si>
  <si>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</si>
  <si>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</si>
  <si>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</si>
  <si>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</si>
  <si>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</si>
  <si>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</si>
  <si>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</si>
  <si>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</si>
  <si>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</si>
  <si>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</si>
  <si>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</si>
  <si>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</si>
  <si>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</si>
  <si>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</si>
  <si>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</si>
  <si>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</si>
  <si>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</si>
  <si>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</si>
  <si>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</si>
  <si>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</si>
  <si>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from</t>
  </si>
  <si>
    <t>to</t>
  </si>
  <si>
    <t>on enhanced</t>
  </si>
  <si>
    <t>indigent health care at the increased minimum eligibility standards, less the amount of state assistance.</t>
  </si>
  <si>
    <t>For the current tax year, the amount of increase above last year’s enhanced indigent health care expenditures is</t>
  </si>
  <si>
    <t>* Print only if applicable.</t>
  </si>
  <si>
    <t>The Property Tax Assistance Division at the Texas Comptroller of Public Accounts provides property tax information and</t>
  </si>
  <si>
    <t>resources for taxpayers, local taxing entities, appraisal districts and appraisal review boards.</t>
  </si>
  <si>
    <t>For more information, visit our website:</t>
  </si>
  <si>
    <t>comptroller.texas.gov/taxes/propperty-tax</t>
  </si>
  <si>
    <t>50-197 • 03-17/19</t>
  </si>
  <si>
    <t>Property Tax Form 50-198</t>
  </si>
  <si>
    <t>NOTICE OF TAX REVENUE INCREASE</t>
  </si>
  <si>
    <t>(name of taxing unit)</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</si>
  <si>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</si>
  <si>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</si>
  <si>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</si>
  <si>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</si>
  <si>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</si>
  <si>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</si>
  <si>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</si>
  <si>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</si>
  <si>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</si>
  <si>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</si>
  <si>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</si>
  <si>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</si>
  <si>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</si>
  <si>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</si>
  <si>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</si>
  <si>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</si>
  <si>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</si>
  <si>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</si>
  <si>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</si>
  <si>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</si>
  <si>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</si>
  <si>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</si>
  <si>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</si>
  <si>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</si>
  <si>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</si>
  <si>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</si>
  <si>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</si>
  <si>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</si>
  <si>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</si>
  <si>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</si>
  <si>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</si>
  <si>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</si>
  <si>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</si>
  <si>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</si>
  <si>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</si>
  <si>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</si>
  <si>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</si>
  <si>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</si>
  <si>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</si>
  <si>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</si>
  <si>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</si>
  <si>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</si>
  <si>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</si>
  <si>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</si>
  <si>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</si>
  <si>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</si>
  <si>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</si>
  <si>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</si>
  <si>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</si>
  <si>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</si>
  <si>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</si>
  <si>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</si>
  <si>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</si>
  <si>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</si>
  <si>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</si>
  <si>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</si>
  <si>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</si>
  <si>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</si>
  <si>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</si>
  <si>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</si>
  <si>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</si>
  <si>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</si>
  <si>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</si>
  <si>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</si>
  <si>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</si>
  <si>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</si>
  <si>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</si>
  <si>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</si>
  <si>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</si>
  <si>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</si>
  <si>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</si>
  <si>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</si>
  <si>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</si>
  <si>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</si>
  <si>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</si>
  <si>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</si>
  <si>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</si>
  <si>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</si>
  <si>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</si>
  <si>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</si>
  <si>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</si>
  <si>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</si>
  <si>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</si>
  <si>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</si>
  <si>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</si>
  <si>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</si>
  <si>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</si>
  <si>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</si>
  <si>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</si>
  <si>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</si>
  <si>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</si>
  <si>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</si>
  <si>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</si>
  <si>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</si>
  <si>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</si>
  <si>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</si>
  <si>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</si>
  <si>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</si>
  <si>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</si>
  <si>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</si>
  <si>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</si>
  <si>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</si>
  <si>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</si>
  <si>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</si>
  <si>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</si>
  <si>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</si>
  <si>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</si>
  <si>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</si>
  <si>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</si>
  <si>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</si>
  <si>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</si>
  <si>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</si>
  <si>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</si>
  <si>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</si>
  <si>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</si>
  <si>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</si>
  <si>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</si>
  <si>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</si>
  <si>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</si>
  <si>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</si>
  <si>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</si>
  <si>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</si>
  <si>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</si>
  <si>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</si>
  <si>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</si>
  <si>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</si>
  <si>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</si>
  <si>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</si>
  <si>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</si>
  <si>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</si>
  <si>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</si>
  <si>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</si>
  <si>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</si>
  <si>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</si>
  <si>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</si>
  <si>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</si>
  <si>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</si>
  <si>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</si>
  <si>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</si>
  <si>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</si>
  <si>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</si>
  <si>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</si>
  <si>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</si>
  <si>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the proposed combined debt service, operation and maintenance, and contract tax rate requires or</t>
  </si>
  <si>
    <t xml:space="preserve">authorizes an election to approve or reduce the tax rate the </t>
  </si>
  <si>
    <t>proposes to use tax increase for the purpose of</t>
  </si>
  <si>
    <t>If the district is a district described by Section 49.23601:</t>
  </si>
  <si>
    <t>NOTICE OF VOTE ON TAX RATE</t>
  </si>
  <si>
    <t>If the district adopts a combined debt service, operation and maintenance and contract tax rate that would
result in the taxes on the average residence homestead increasing by more than eight percent, an election
must be held to determine whether to approve the operation and maintenance tax rate under Section
49.23601, Water Code.</t>
  </si>
  <si>
    <t>If the district is a district described by Section 49.23602:</t>
  </si>
  <si>
    <t>If the district adopts a combined debt service, operation and maintenance and contract tax rate that would
result in the taxes on the average residence homestead increasing by more than 3.5 percent, an election
must be held to determine whether to approve the operation and maintenance tax rate under Section
49.23602, Water Code.</t>
  </si>
  <si>
    <t xml:space="preserve">If the district is a district described in by Section 49.23603 </t>
  </si>
  <si>
    <t>NOTICE OF TAXPAYERS’ RIGHT TO ELECTION TO REDUCE TAX RATE</t>
  </si>
  <si>
    <t>If the district adopts a combined debt service, operation and maintenance, and contract tax rate that
would result in the taxes on the average residence homestead increasing by more than eight percent,
the qualified voters of the district by petition may require that an election be held to determine whether
to reduce the operation and maintenance tax rate to the voter-approval tax rate under Section 49.23603,
Water Code.</t>
  </si>
  <si>
    <t>The 86th Texas Legislature modified the manner in which the voter-approval tax rate is calculated
to limit the rate of growth of property taxes in the state.</t>
  </si>
  <si>
    <t>The Property Tax Assistance Division at the Texas Comptroller of Public Accounts provides property tax</t>
  </si>
  <si>
    <t>information and resources for taxpayers, local taxing entities, appraisal districts and appraisal review boards.</t>
  </si>
  <si>
    <t>50-304 • 03-20/6</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</si>
  <si>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</si>
  <si>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</si>
  <si>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</si>
  <si>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</si>
  <si>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</si>
  <si>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</si>
  <si>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</si>
  <si>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</si>
  <si>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</si>
  <si>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</si>
  <si>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</si>
  <si>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</si>
  <si>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</si>
  <si>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</si>
  <si>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</si>
  <si>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</si>
  <si>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</si>
  <si>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</si>
  <si>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</si>
  <si>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</si>
  <si>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</si>
  <si>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</si>
  <si>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</si>
  <si>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</si>
  <si>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</si>
  <si>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</si>
  <si>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</si>
  <si>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</si>
  <si>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</si>
  <si>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</si>
  <si>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</si>
  <si>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</si>
  <si>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</si>
  <si>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</si>
  <si>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</si>
  <si>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Page 1 •50-777 • 05-20/7</t>
  </si>
  <si>
    <t xml:space="preserve">Bonded Indebtedness    </t>
  </si>
  <si>
    <t>Notice of Voter-Approval Rate: The highest tax rate the district can adopt before requiring voter approval</t>
  </si>
  <si>
    <t>at an election is</t>
  </si>
  <si>
    <t>(the school district voter-approval rate determined under Section 26.08, Tax Code)</t>
  </si>
  <si>
    <t>This election will be automatically held if the district adopts a rate in excess of the voter-approval rate of</t>
  </si>
  <si>
    <t>(the school district voter-approval rate)</t>
  </si>
  <si>
    <t>Page 2 • 50-777 • 05-20/7</t>
  </si>
  <si>
    <t>Property Tax Form 50-786</t>
  </si>
  <si>
    <t>TO DISCUSS BUDGET</t>
  </si>
  <si>
    <t>The purpose of this meeting is to discuss the school district’s budget that will be</t>
  </si>
  <si>
    <t>adopted. Public participation in the discussion is invited.</t>
  </si>
  <si>
    <t>% increase   or</t>
  </si>
  <si>
    <t xml:space="preserve">  %  (decrease)</t>
  </si>
  <si>
    <t>50-786 • 05-20/5</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</si>
  <si>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</si>
  <si>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</si>
  <si>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</si>
  <si>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</si>
  <si>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</si>
  <si>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</si>
  <si>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</si>
  <si>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</si>
  <si>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</si>
  <si>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</si>
  <si>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</si>
  <si>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</si>
  <si>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</si>
  <si>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</si>
  <si>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</si>
  <si>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</si>
  <si>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</si>
  <si>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</si>
  <si>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</si>
  <si>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</si>
  <si>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</si>
  <si>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</si>
  <si>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</si>
  <si>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</si>
  <si>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</si>
  <si>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</si>
  <si>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</si>
  <si>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</si>
  <si>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</si>
  <si>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</si>
  <si>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</si>
  <si>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</si>
  <si>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</si>
  <si>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</si>
  <si>
    <t>GAILAN WINEGARNER, LIPSCOMB COUNTY TAX ASSESSOR/COLLECTOR</t>
  </si>
  <si>
    <t>LIPSCOMB</t>
  </si>
  <si>
    <t>LIPSCOMB CO TAX A/C</t>
  </si>
  <si>
    <t>GAILAN WINEGARNER, LIPSCOMB CO. TAX A/C  08/01/2020</t>
  </si>
  <si>
    <t>WWW.CO.LIPSCOMB.TX.US</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</si>
</sst>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 numFmtId="188" formatCode="0.00000000%"/>
    <numFmt numFmtId="189" formatCode="00000000"/>
    <numFmt numFmtId="190" formatCode=".00000000"/>
    <numFmt numFmtId="191" formatCode="&quot;$&quot;#,##0.000"/>
    <numFmt numFmtId="192" formatCode="[$-409]dddd\,\ mmmm\ d\,\ yyyy"/>
  </numFmts>
  <fonts count="147">
    <font>
      <sz val="10"/>
      <color rgb="FF000000"/>
      <name val="Times New Roman"/>
      <family val="1"/>
    </font>
    <font>
      <b/>
      <sz val="11"/>
      <name val="Calibri"/>
      <family val="2"/>
    </font>
    <font>
      <i/>
      <sz val="11"/>
      <name val="Calibri"/>
      <family val="2"/>
    </font>
    <font>
      <b/>
      <i/>
      <sz val="11"/>
      <name val="Calibri"/>
      <family val="2"/>
    </font>
    <font>
      <sz val="10"/>
      <color indexed="8"/>
      <name val="Times New Roman"/>
      <family val="1"/>
    </font>
    <font>
      <b/>
      <sz val="14"/>
      <color indexed="9"/>
      <name val="Calibri"/>
      <family val="2"/>
    </font>
    <font>
      <sz val="14"/>
      <color indexed="9"/>
      <name val="Calibri"/>
      <family val="2"/>
    </font>
    <font>
      <sz val="14"/>
      <name val="Calibri"/>
      <family val="2"/>
    </font>
    <font>
      <sz val="12"/>
      <name val="Arial"/>
      <family val="2"/>
    </font>
    <font>
      <b/>
      <sz val="10"/>
      <name val="Arial"/>
      <family val="2"/>
    </font>
    <font>
      <sz val="10"/>
      <name val="Arial"/>
      <family val="2"/>
    </font>
    <font>
      <sz val="12"/>
      <color indexed="8"/>
      <name val="Arial"/>
      <family val="2"/>
    </font>
    <font>
      <b/>
      <sz val="12"/>
      <name val="Arial"/>
      <family val="2"/>
    </font>
    <font>
      <b/>
      <sz val="12"/>
      <color indexed="8"/>
      <name val="Arial"/>
      <family val="2"/>
    </font>
    <font>
      <sz val="9"/>
      <name val="Arial"/>
      <family val="2"/>
    </font>
    <font>
      <b/>
      <sz val="11"/>
      <name val="Arial"/>
      <family val="2"/>
    </font>
    <font>
      <sz val="11"/>
      <name val="Arial"/>
      <family val="2"/>
    </font>
    <font>
      <sz val="11"/>
      <color indexed="8"/>
      <name val="Arial"/>
      <family val="2"/>
    </font>
    <font>
      <sz val="12"/>
      <name val="Calibri"/>
      <family val="2"/>
    </font>
    <font>
      <b/>
      <sz val="26"/>
      <name val="Arial"/>
      <family val="2"/>
    </font>
    <font>
      <b/>
      <sz val="10"/>
      <name val="Times New Roman"/>
      <family val="1"/>
    </font>
    <font>
      <sz val="11"/>
      <color indexed="9"/>
      <name val="Calibri"/>
      <family val="2"/>
    </font>
    <font>
      <b/>
      <sz val="11"/>
      <color indexed="8"/>
      <name val="Arial"/>
      <family val="2"/>
    </font>
    <font>
      <b/>
      <sz val="11"/>
      <color indexed="9"/>
      <name val="Times New Roman"/>
      <family val="1"/>
    </font>
    <font>
      <vertAlign val="superscript"/>
      <sz val="12"/>
      <color indexed="8"/>
      <name val="Arial"/>
      <family val="2"/>
    </font>
    <font>
      <vertAlign val="superscript"/>
      <sz val="12"/>
      <name val="Arial"/>
      <family val="2"/>
    </font>
    <font>
      <b/>
      <vertAlign val="superscript"/>
      <sz val="12"/>
      <name val="Arial"/>
      <family val="2"/>
    </font>
    <font>
      <vertAlign val="superscript"/>
      <sz val="11"/>
      <color indexed="8"/>
      <name val="Arial"/>
      <family val="2"/>
    </font>
    <font>
      <sz val="10"/>
      <color indexed="8"/>
      <name val="Arial"/>
      <family val="2"/>
    </font>
    <font>
      <b/>
      <sz val="12"/>
      <name val="Calibri"/>
      <family val="2"/>
    </font>
    <font>
      <b/>
      <sz val="11"/>
      <name val="Times New Roman"/>
      <family val="1"/>
    </font>
    <font>
      <b/>
      <sz val="10"/>
      <color indexed="8"/>
      <name val="Arial"/>
      <family val="2"/>
    </font>
    <font>
      <b/>
      <sz val="11"/>
      <color indexed="9"/>
      <name val="Calibri"/>
      <family val="2"/>
    </font>
    <font>
      <vertAlign val="superscript"/>
      <sz val="11"/>
      <name val="Arial"/>
      <family val="2"/>
    </font>
    <font>
      <vertAlign val="superscript"/>
      <sz val="10"/>
      <color indexed="8"/>
      <name val="Arial"/>
      <family val="2"/>
    </font>
    <font>
      <b/>
      <sz val="9"/>
      <name val="Tahoma"/>
      <family val="2"/>
    </font>
    <font>
      <sz val="9"/>
      <name val="Tahoma"/>
      <family val="2"/>
    </font>
    <font>
      <sz val="11"/>
      <color indexed="8"/>
      <name val="Calibri"/>
      <family val="2"/>
    </font>
    <font>
      <sz val="11"/>
      <color indexed="20"/>
      <name val="Calibri"/>
      <family val="2"/>
    </font>
    <font>
      <b/>
      <sz val="11"/>
      <color indexed="52"/>
      <name val="Calibri"/>
      <family val="2"/>
    </font>
    <font>
      <i/>
      <sz val="11"/>
      <color indexed="23"/>
      <name val="Calibri"/>
      <family val="2"/>
    </font>
    <font>
      <u val="single"/>
      <sz val="10"/>
      <color indexed="20"/>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9"/>
      <color indexed="9"/>
      <name val="Arial"/>
      <family val="2"/>
    </font>
    <font>
      <b/>
      <sz val="18"/>
      <color indexed="56"/>
      <name val="Cambria"/>
      <family val="2"/>
    </font>
    <font>
      <b/>
      <sz val="11"/>
      <color indexed="8"/>
      <name val="Calibri"/>
      <family val="2"/>
    </font>
    <font>
      <sz val="11"/>
      <color indexed="10"/>
      <name val="Calibri"/>
      <family val="2"/>
    </font>
    <font>
      <sz val="14"/>
      <color indexed="8"/>
      <name val="Calibri"/>
      <family val="2"/>
    </font>
    <font>
      <b/>
      <sz val="14"/>
      <color indexed="8"/>
      <name val="Calibri"/>
      <family val="2"/>
    </font>
    <font>
      <b/>
      <sz val="14"/>
      <color indexed="60"/>
      <name val="Calibri"/>
      <family val="2"/>
    </font>
    <font>
      <b/>
      <sz val="10"/>
      <color indexed="9"/>
      <name val="Times New Roman"/>
      <family val="1"/>
    </font>
    <font>
      <sz val="9"/>
      <color indexed="8"/>
      <name val="Arial"/>
      <family val="2"/>
    </font>
    <font>
      <b/>
      <sz val="12"/>
      <color indexed="9"/>
      <name val="Arial"/>
      <family val="2"/>
    </font>
    <font>
      <b/>
      <sz val="12"/>
      <color indexed="10"/>
      <name val="Arial"/>
      <family val="2"/>
    </font>
    <font>
      <b/>
      <sz val="11"/>
      <color indexed="9"/>
      <name val="Arial"/>
      <family val="2"/>
    </font>
    <font>
      <b/>
      <sz val="26"/>
      <color indexed="8"/>
      <name val="Arial"/>
      <family val="2"/>
    </font>
    <font>
      <b/>
      <sz val="10"/>
      <color indexed="9"/>
      <name val="Calibri"/>
      <family val="2"/>
    </font>
    <font>
      <sz val="12"/>
      <color indexed="8"/>
      <name val="Times New Roman"/>
      <family val="1"/>
    </font>
    <font>
      <sz val="26"/>
      <color indexed="8"/>
      <name val="Franklin Gothic Demi"/>
      <family val="2"/>
    </font>
    <font>
      <b/>
      <sz val="12"/>
      <color indexed="8"/>
      <name val="Times New Roman"/>
      <family val="1"/>
    </font>
    <font>
      <u val="single"/>
      <sz val="12"/>
      <color indexed="8"/>
      <name val="Arial"/>
      <family val="2"/>
    </font>
    <font>
      <sz val="12"/>
      <color indexed="8"/>
      <name val="Calibri"/>
      <family val="2"/>
    </font>
    <font>
      <b/>
      <sz val="11"/>
      <color indexed="8"/>
      <name val="Times New Roman"/>
      <family val="1"/>
    </font>
    <font>
      <sz val="11"/>
      <color indexed="8"/>
      <name val="Times New Roman"/>
      <family val="1"/>
    </font>
    <font>
      <u val="single"/>
      <sz val="11"/>
      <color indexed="8"/>
      <name val="Times New Roman"/>
      <family val="1"/>
    </font>
    <font>
      <b/>
      <sz val="15"/>
      <color indexed="10"/>
      <name val="Calibri"/>
      <family val="2"/>
    </font>
    <font>
      <u val="single"/>
      <sz val="14"/>
      <color indexed="12"/>
      <name val="Calibri"/>
      <family val="2"/>
    </font>
    <font>
      <sz val="14"/>
      <color indexed="8"/>
      <name val="Times New Roman"/>
      <family val="1"/>
    </font>
    <font>
      <sz val="16"/>
      <color indexed="62"/>
      <name val="Arial"/>
      <family val="2"/>
    </font>
    <font>
      <sz val="12"/>
      <color indexed="62"/>
      <name val="Arial"/>
      <family val="2"/>
    </font>
    <font>
      <sz val="12"/>
      <color indexed="9"/>
      <name val="Arial"/>
      <family val="2"/>
    </font>
    <font>
      <sz val="20"/>
      <color indexed="62"/>
      <name val="Arial"/>
      <family val="2"/>
    </font>
    <font>
      <sz val="24"/>
      <color indexed="8"/>
      <name val="Franklin Gothic Demi"/>
      <family val="2"/>
    </font>
    <font>
      <b/>
      <sz val="10"/>
      <color indexed="8"/>
      <name val="Times New Roman"/>
      <family val="1"/>
    </font>
    <font>
      <b/>
      <u val="single"/>
      <sz val="11"/>
      <color indexed="8"/>
      <name val="Times New Roman"/>
      <family val="1"/>
    </font>
    <font>
      <u val="single"/>
      <sz val="12"/>
      <color indexed="8"/>
      <name val="Times New Roman"/>
      <family val="1"/>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4"/>
      <color rgb="FF000000"/>
      <name val="Calibri"/>
      <family val="2"/>
    </font>
    <font>
      <b/>
      <sz val="14"/>
      <color rgb="FF000000"/>
      <name val="Calibri"/>
      <family val="2"/>
    </font>
    <font>
      <b/>
      <sz val="14"/>
      <color rgb="FFC00000"/>
      <name val="Calibri"/>
      <family val="2"/>
    </font>
    <font>
      <sz val="14"/>
      <color theme="0"/>
      <name val="Calibri"/>
      <family val="2"/>
    </font>
    <font>
      <sz val="14"/>
      <color theme="1"/>
      <name val="Calibri"/>
      <family val="2"/>
    </font>
    <font>
      <b/>
      <sz val="10"/>
      <color theme="0"/>
      <name val="Times New Roman"/>
      <family val="1"/>
    </font>
    <font>
      <sz val="9"/>
      <color rgb="FF000000"/>
      <name val="Arial"/>
      <family val="2"/>
    </font>
    <font>
      <b/>
      <sz val="12"/>
      <color theme="0"/>
      <name val="Arial"/>
      <family val="2"/>
    </font>
    <font>
      <b/>
      <sz val="12"/>
      <color rgb="FF000000"/>
      <name val="Arial"/>
      <family val="2"/>
    </font>
    <font>
      <b/>
      <sz val="12"/>
      <color theme="1"/>
      <name val="Arial"/>
      <family val="2"/>
    </font>
    <font>
      <sz val="12"/>
      <color theme="1"/>
      <name val="Arial"/>
      <family val="2"/>
    </font>
    <font>
      <b/>
      <sz val="12"/>
      <color rgb="FFFF0000"/>
      <name val="Arial"/>
      <family val="2"/>
    </font>
    <font>
      <sz val="11"/>
      <color rgb="FF000000"/>
      <name val="Arial"/>
      <family val="2"/>
    </font>
    <font>
      <b/>
      <sz val="11"/>
      <color theme="0"/>
      <name val="Arial"/>
      <family val="2"/>
    </font>
    <font>
      <b/>
      <sz val="26"/>
      <color rgb="FF000000"/>
      <name val="Arial"/>
      <family val="2"/>
    </font>
    <font>
      <b/>
      <sz val="10"/>
      <color theme="0"/>
      <name val="Calibri"/>
      <family val="2"/>
    </font>
    <font>
      <b/>
      <sz val="11"/>
      <color theme="1"/>
      <name val="Arial"/>
      <family val="2"/>
    </font>
    <font>
      <sz val="12"/>
      <color rgb="FF000000"/>
      <name val="Times New Roman"/>
      <family val="1"/>
    </font>
    <font>
      <sz val="26"/>
      <color rgb="FF000000"/>
      <name val="Franklin Gothic Demi"/>
      <family val="2"/>
    </font>
    <font>
      <b/>
      <sz val="12"/>
      <color rgb="FF000000"/>
      <name val="Times New Roman"/>
      <family val="1"/>
    </font>
    <font>
      <b/>
      <sz val="11"/>
      <color rgb="FF000000"/>
      <name val="Arial"/>
      <family val="2"/>
    </font>
    <font>
      <u val="single"/>
      <sz val="12"/>
      <color rgb="FF000000"/>
      <name val="Arial"/>
      <family val="2"/>
    </font>
    <font>
      <sz val="10"/>
      <color rgb="FF000000"/>
      <name val="Arial"/>
      <family val="2"/>
    </font>
    <font>
      <sz val="12"/>
      <color rgb="FF000000"/>
      <name val="Calibri"/>
      <family val="2"/>
    </font>
    <font>
      <b/>
      <sz val="11"/>
      <color rgb="FF000000"/>
      <name val="Times New Roman"/>
      <family val="1"/>
    </font>
    <font>
      <sz val="11"/>
      <color rgb="FF000000"/>
      <name val="Times New Roman"/>
      <family val="1"/>
    </font>
    <font>
      <u val="single"/>
      <sz val="11"/>
      <color rgb="FF000000"/>
      <name val="Times New Roman"/>
      <family val="1"/>
    </font>
    <font>
      <b/>
      <sz val="14"/>
      <color theme="0"/>
      <name val="Calibri"/>
      <family val="2"/>
    </font>
    <font>
      <u val="single"/>
      <sz val="14"/>
      <color theme="10"/>
      <name val="Calibri"/>
      <family val="2"/>
    </font>
    <font>
      <b/>
      <sz val="15"/>
      <color rgb="FFFF0000"/>
      <name val="Calibri"/>
      <family val="2"/>
    </font>
    <font>
      <sz val="14"/>
      <color rgb="FF000000"/>
      <name val="Times New Roman"/>
      <family val="1"/>
    </font>
    <font>
      <sz val="16"/>
      <color theme="4"/>
      <name val="Arial"/>
      <family val="2"/>
    </font>
    <font>
      <sz val="12"/>
      <color theme="4"/>
      <name val="Arial"/>
      <family val="2"/>
    </font>
    <font>
      <sz val="12"/>
      <color theme="0"/>
      <name val="Arial"/>
      <family val="2"/>
    </font>
    <font>
      <sz val="20"/>
      <color theme="4"/>
      <name val="Arial"/>
      <family val="2"/>
    </font>
    <font>
      <b/>
      <sz val="10"/>
      <color rgb="FF000000"/>
      <name val="Arial"/>
      <family val="2"/>
    </font>
    <font>
      <sz val="24"/>
      <color rgb="FF000000"/>
      <name val="Franklin Gothic Demi"/>
      <family val="2"/>
    </font>
    <font>
      <b/>
      <sz val="10"/>
      <color rgb="FF000000"/>
      <name val="Times New Roman"/>
      <family val="1"/>
    </font>
    <font>
      <b/>
      <u val="single"/>
      <sz val="11"/>
      <color rgb="FF000000"/>
      <name val="Times New Roman"/>
      <family val="1"/>
    </font>
    <font>
      <u val="single"/>
      <sz val="12"/>
      <color rgb="FF000000"/>
      <name val="Times New Roman"/>
      <family val="1"/>
    </font>
    <font>
      <b/>
      <sz val="8"/>
      <name val="Times New Roman"/>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4F81BD"/>
        <bgColor indexed="64"/>
      </patternFill>
    </fill>
    <fill>
      <patternFill patternType="solid">
        <fgColor theme="1" tint="0.34999001026153564"/>
        <bgColor indexed="64"/>
      </patternFill>
    </fill>
    <fill>
      <patternFill patternType="solid">
        <fgColor theme="0" tint="-0.04997999966144562"/>
        <bgColor indexed="64"/>
      </patternFill>
    </fill>
    <fill>
      <patternFill patternType="solid">
        <fgColor theme="3"/>
        <bgColor indexed="64"/>
      </patternFill>
    </fill>
    <fill>
      <patternFill patternType="solid">
        <fgColor rgb="FFDBE5F1"/>
        <bgColor indexed="64"/>
      </patternFill>
    </fill>
  </fills>
  <borders count="1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style="medium">
        <color theme="0" tint="-0.4999699890613556"/>
      </left>
      <right>
        <color indexed="63"/>
      </right>
      <top>
        <color indexed="63"/>
      </top>
      <bottom>
        <color indexed="63"/>
      </bottom>
    </border>
    <border>
      <left style="medium">
        <color theme="0" tint="-0.4999699890613556"/>
      </left>
      <right style="medium">
        <color theme="0" tint="-0.4999699890613556"/>
      </right>
      <top style="thin">
        <color theme="0" tint="-0.4999699890613556"/>
      </top>
      <bottom style="thin">
        <color theme="0" tint="-0.4999699890613556"/>
      </bottom>
    </border>
    <border>
      <left style="medium">
        <color theme="0" tint="-0.3499799966812134"/>
      </left>
      <right style="medium">
        <color theme="0" tint="-0.3499799966812134"/>
      </right>
      <top style="thin">
        <color theme="0" tint="-0.4999699890613556"/>
      </top>
      <bottom style="thin">
        <color theme="0" tint="-0.4999699890613556"/>
      </bottom>
    </border>
    <border>
      <left style="medium">
        <color theme="0" tint="-0.3499799966812134"/>
      </left>
      <right/>
      <top/>
      <bottom/>
    </border>
    <border>
      <left style="medium">
        <color theme="0" tint="-0.4999699890613556"/>
      </left>
      <right style="medium">
        <color theme="0" tint="-0.4999699890613556"/>
      </right>
      <top style="thin">
        <color theme="0" tint="-0.4999699890613556"/>
      </top>
      <bottom style="thin">
        <color theme="0" tint="-0.3499799966812134"/>
      </bottom>
    </border>
    <border>
      <left style="medium">
        <color theme="0" tint="-0.3499799966812134"/>
      </left>
      <right style="medium">
        <color theme="0" tint="-0.3499799966812134"/>
      </right>
      <top>
        <color indexed="63"/>
      </top>
      <bottom style="thin">
        <color theme="0" tint="-0.4999699890613556"/>
      </bottom>
    </border>
    <border>
      <left style="medium">
        <color theme="0" tint="-0.4999699890613556"/>
      </left>
      <right style="medium">
        <color theme="0" tint="-0.4999699890613556"/>
      </right>
      <top style="thin">
        <color theme="0" tint="-0.3499799966812134"/>
      </top>
      <bottom/>
    </border>
    <border>
      <left style="medium">
        <color theme="0" tint="-0.3499799966812134"/>
      </left>
      <right style="medium">
        <color theme="0" tint="-0.3499799966812134"/>
      </right>
      <top style="thin">
        <color theme="0" tint="-0.4999699890613556"/>
      </top>
      <bottom>
        <color indexed="63"/>
      </bottom>
    </border>
    <border>
      <left style="medium">
        <color theme="0" tint="-0.3499799966812134"/>
      </left>
      <right style="medium">
        <color theme="0" tint="-0.4999699890613556"/>
      </right>
      <top style="thin">
        <color theme="0" tint="-0.4999699890613556"/>
      </top>
      <bottom>
        <color indexed="63"/>
      </bottom>
    </border>
    <border>
      <left style="medium">
        <color theme="0" tint="-0.4999699890613556"/>
      </left>
      <right style="medium">
        <color theme="0" tint="-0.4999699890613556"/>
      </right>
      <top/>
      <bottom>
        <color indexed="63"/>
      </bottom>
    </border>
    <border>
      <left style="medium">
        <color theme="0" tint="-0.3499799966812134"/>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style="medium">
        <color theme="0" tint="-0.4999699890613556"/>
      </right>
      <top/>
      <bottom style="thin">
        <color theme="0" tint="-0.4999699890613556"/>
      </bottom>
    </border>
    <border>
      <left style="medium">
        <color theme="0" tint="-0.3499799966812134"/>
      </left>
      <right style="medium">
        <color theme="0" tint="-0.3499799966812134"/>
      </right>
      <top/>
      <bottom/>
    </border>
    <border>
      <left style="medium">
        <color theme="0" tint="-0.3499799966812134"/>
      </left>
      <right style="medium">
        <color theme="0" tint="-0.4999699890613556"/>
      </right>
      <top/>
      <bottom>
        <color indexed="63"/>
      </bottom>
    </border>
    <border>
      <left style="medium">
        <color theme="0" tint="-0.4999699890613556"/>
      </left>
      <right/>
      <top style="thin">
        <color theme="0" tint="-0.3499799966812134"/>
      </top>
      <bottom style="thin">
        <color theme="0" tint="-0.4999699890613556"/>
      </bottom>
    </border>
    <border>
      <left>
        <color indexed="63"/>
      </left>
      <right>
        <color indexed="63"/>
      </right>
      <top style="thin">
        <color theme="0" tint="-0.3499799966812134"/>
      </top>
      <bottom/>
    </border>
    <border>
      <left>
        <color indexed="63"/>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3499799966812134"/>
      </right>
      <top style="thin">
        <color theme="0" tint="-0.4999699890613556"/>
      </top>
      <bottom style="thin">
        <color theme="0" tint="-0.4999699890613556"/>
      </bottom>
    </border>
    <border>
      <left/>
      <right style="medium">
        <color theme="1" tint="0.34999001026153564"/>
      </right>
      <top/>
      <bottom/>
    </border>
    <border>
      <left style="medium">
        <color theme="1" tint="0.34999001026153564"/>
      </left>
      <right>
        <color indexed="63"/>
      </right>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border>
    <border>
      <left/>
      <right style="thin">
        <color rgb="FF000000"/>
      </right>
      <top/>
      <bottom style="thin"/>
    </border>
    <border>
      <left style="thin">
        <color rgb="FF000000"/>
      </left>
      <right style="thin">
        <color rgb="FF000000"/>
      </right>
      <top>
        <color indexed="63"/>
      </top>
      <bottom style="thin"/>
    </border>
    <border>
      <left style="thin"/>
      <right style="thin"/>
      <top/>
      <bottom/>
    </border>
    <border>
      <left style="thin"/>
      <right/>
      <top/>
      <bottom/>
    </border>
    <border>
      <left/>
      <right/>
      <top/>
      <bottom style="thin"/>
    </border>
    <border>
      <left/>
      <right/>
      <top style="thin"/>
      <bottom style="thin"/>
    </border>
    <border>
      <left style="thin"/>
      <right/>
      <top/>
      <bottom style="thin"/>
    </border>
    <border>
      <left style="thin"/>
      <right style="thin"/>
      <top style="thin"/>
      <bottom style="thin"/>
    </border>
    <border>
      <left style="thin"/>
      <right/>
      <top style="thin"/>
      <bottom style="thin"/>
    </border>
    <border>
      <left/>
      <right style="thin"/>
      <top style="thin"/>
      <bottom style="thin"/>
    </border>
    <border>
      <left style="thin">
        <color rgb="FF000000"/>
      </left>
      <right style="thin">
        <color rgb="FF000000"/>
      </right>
      <top/>
      <bottom/>
    </border>
    <border>
      <left/>
      <right>
        <color indexed="63"/>
      </right>
      <top/>
      <bottom style="thin">
        <color rgb="FF000000"/>
      </bottom>
    </border>
    <border>
      <left/>
      <right>
        <color indexed="63"/>
      </right>
      <top style="thin">
        <color rgb="FF000000"/>
      </top>
      <bottom style="thin">
        <color rgb="FF000000"/>
      </bottom>
    </border>
    <border>
      <left style="thin">
        <color rgb="FF000000"/>
      </left>
      <right style="thin">
        <color rgb="FF000000"/>
      </right>
      <top style="thin"/>
      <bottom>
        <color indexed="63"/>
      </bottom>
    </border>
    <border>
      <left style="thin">
        <color rgb="FF000000"/>
      </left>
      <right/>
      <top style="thin">
        <color rgb="FF000000"/>
      </top>
      <bottom/>
    </border>
    <border>
      <left/>
      <right style="thin"/>
      <top style="thin"/>
      <bottom/>
    </border>
    <border>
      <left style="thin"/>
      <right style="thin">
        <color rgb="FF000000"/>
      </right>
      <top style="thin">
        <color rgb="FF000000"/>
      </top>
      <bottom>
        <color indexed="63"/>
      </bottom>
    </border>
    <border>
      <left/>
      <right style="thin"/>
      <top/>
      <bottom style="thin"/>
    </border>
    <border>
      <left style="thin"/>
      <right/>
      <top style="thin"/>
      <bottom/>
    </border>
    <border>
      <left style="thin"/>
      <right style="thin"/>
      <top/>
      <bottom style="thin"/>
    </border>
    <border>
      <left style="thin">
        <color rgb="FF000000"/>
      </left>
      <right style="thin"/>
      <top style="thin">
        <color rgb="FF000000"/>
      </top>
      <bottom style="thin">
        <color rgb="FF000000"/>
      </bottom>
    </border>
    <border>
      <left/>
      <right style="thin">
        <color rgb="FF000000"/>
      </right>
      <top style="thin"/>
      <bottom style="thin"/>
    </border>
    <border>
      <left style="thin"/>
      <right style="thin"/>
      <top style="thin"/>
      <bottom/>
    </border>
    <border>
      <left style="thin">
        <color rgb="FF000000"/>
      </left>
      <right style="thin"/>
      <top/>
      <bottom style="thin">
        <color rgb="FF000000"/>
      </bottom>
    </border>
    <border>
      <left style="thin">
        <color theme="3"/>
      </left>
      <right style="thin">
        <color theme="3"/>
      </right>
      <top style="thin">
        <color theme="3"/>
      </top>
      <bottom>
        <color indexed="63"/>
      </bottom>
    </border>
    <border>
      <left/>
      <right/>
      <top/>
      <bottom style="thin">
        <color theme="0" tint="-0.4999699890613556"/>
      </bottom>
    </border>
    <border>
      <left>
        <color indexed="63"/>
      </left>
      <right>
        <color indexed="63"/>
      </right>
      <top>
        <color indexed="63"/>
      </top>
      <bottom style="thin">
        <color theme="3"/>
      </bottom>
    </border>
    <border>
      <left/>
      <right style="thin"/>
      <top/>
      <bottom/>
    </border>
    <border>
      <left style="thin">
        <color rgb="FF000000"/>
      </left>
      <right style="thin"/>
      <top style="thin">
        <color rgb="FF000000"/>
      </top>
      <bottom/>
    </border>
    <border>
      <left style="thin"/>
      <right style="thin"/>
      <top style="thin"/>
      <bottom style="thin">
        <color theme="0" tint="-0.4999699890613556"/>
      </bottom>
    </border>
    <border>
      <left/>
      <right style="thin"/>
      <top style="thin">
        <color rgb="FF000000"/>
      </top>
      <bottom/>
    </border>
    <border>
      <left/>
      <right/>
      <top style="thin"/>
      <bottom/>
    </border>
    <border>
      <left style="thin">
        <color rgb="FF000000"/>
      </left>
      <right style="thin"/>
      <top style="thin"/>
      <bottom style="thin"/>
    </border>
    <border>
      <left/>
      <right style="thin"/>
      <top style="thin">
        <color rgb="FF000000"/>
      </top>
      <bottom style="thin">
        <color rgb="FF000000"/>
      </bottom>
    </border>
    <border>
      <left/>
      <right/>
      <top/>
      <bottom style="medium"/>
    </border>
    <border>
      <left/>
      <right/>
      <top/>
      <bottom style="medium">
        <color theme="0" tint="-0.3499799966812134"/>
      </bottom>
    </border>
    <border>
      <left style="medium">
        <color theme="0" tint="-0.4999699890613556"/>
      </left>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right style="medium">
        <color theme="0" tint="-0.3499799966812134"/>
      </right>
      <top style="thin">
        <color theme="0" tint="-0.4999699890613556"/>
      </top>
      <bottom style="thin">
        <color theme="0" tint="-0.4999699890613556"/>
      </bottom>
    </border>
    <border>
      <left style="medium">
        <color theme="0" tint="-0.4999699890613556"/>
      </left>
      <right/>
      <top style="thin">
        <color theme="0" tint="-0.4999699890613556"/>
      </top>
      <bottom/>
    </border>
    <border>
      <left>
        <color indexed="63"/>
      </left>
      <right>
        <color indexed="63"/>
      </right>
      <top style="thin">
        <color theme="0" tint="-0.4999699890613556"/>
      </top>
      <bottom>
        <color indexed="63"/>
      </bottom>
    </border>
    <border>
      <left>
        <color indexed="63"/>
      </left>
      <right style="medium">
        <color theme="0" tint="-0.4999699890613556"/>
      </right>
      <top style="thin">
        <color theme="0" tint="-0.4999699890613556"/>
      </top>
      <bottom>
        <color indexed="63"/>
      </bottom>
    </border>
    <border>
      <left/>
      <right style="medium">
        <color theme="0" tint="-0.3499799966812134"/>
      </right>
      <top style="thin">
        <color theme="0" tint="-0.4999699890613556"/>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style="medium">
        <color theme="0" tint="-0.4999699890613556"/>
      </left>
      <right/>
      <top style="medium">
        <color rgb="FF4F81BD"/>
      </top>
      <bottom/>
    </border>
    <border>
      <left/>
      <right/>
      <top style="medium">
        <color rgb="FF4F81BD"/>
      </top>
      <bottom/>
    </border>
    <border>
      <left/>
      <right style="medium">
        <color theme="0" tint="-0.4999699890613556"/>
      </right>
      <top style="medium">
        <color rgb="FF4F81BD"/>
      </top>
      <bottom/>
    </border>
    <border>
      <left/>
      <right style="medium">
        <color theme="0" tint="-0.3499799966812134"/>
      </right>
      <top>
        <color indexed="63"/>
      </top>
      <bottom style="thin">
        <color theme="0" tint="-0.4999699890613556"/>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style="medium">
        <color theme="0" tint="-0.4999699890613556"/>
      </left>
      <right/>
      <top style="thin">
        <color theme="0" tint="-0.4999699890613556"/>
      </top>
      <bottom style="thin">
        <color theme="0" tint="-0.3499799966812134"/>
      </bottom>
    </border>
    <border>
      <left/>
      <right/>
      <top style="thin">
        <color theme="0" tint="-0.4999699890613556"/>
      </top>
      <bottom style="thin">
        <color theme="0" tint="-0.3499799966812134"/>
      </bottom>
    </border>
    <border>
      <left/>
      <right style="medium">
        <color indexed="23"/>
      </right>
      <top style="medium">
        <color indexed="23"/>
      </top>
      <bottom style="thin">
        <color theme="1" tint="0.49998000264167786"/>
      </bottom>
    </border>
    <border>
      <left style="medium">
        <color theme="0" tint="-0.4999699890613556"/>
      </left>
      <right/>
      <top style="thin">
        <color theme="0" tint="-0.3499799966812134"/>
      </top>
      <bottom>
        <color indexed="63"/>
      </bottom>
    </border>
    <border>
      <left>
        <color indexed="63"/>
      </left>
      <right style="medium">
        <color theme="0" tint="-0.4999699890613556"/>
      </right>
      <top style="thin">
        <color theme="0" tint="-0.3499799966812134"/>
      </top>
      <bottom>
        <color indexed="63"/>
      </bottom>
    </border>
    <border>
      <left/>
      <right style="medium">
        <color theme="0" tint="-0.4999699890613556"/>
      </right>
      <top style="thin">
        <color theme="0" tint="-0.4999699890613556"/>
      </top>
      <bottom style="thin">
        <color theme="0" tint="-0.3499799966812134"/>
      </bottom>
    </border>
    <border>
      <left style="medium">
        <color theme="0" tint="-0.3499799966812134"/>
      </left>
      <right/>
      <top/>
      <bottom style="thin">
        <color theme="0" tint="-0.4999699890613556"/>
      </bottom>
    </border>
    <border>
      <left/>
      <right style="medium">
        <color theme="0" tint="-0.4999699890613556"/>
      </right>
      <top/>
      <bottom style="thin">
        <color theme="0" tint="-0.4999699890613556"/>
      </bottom>
    </border>
    <border>
      <left/>
      <right style="medium">
        <color theme="0" tint="-0.3499799966812134"/>
      </right>
      <top/>
      <bottom/>
    </border>
    <border>
      <left style="medium">
        <color theme="0" tint="-0.4999699890613556"/>
      </left>
      <right/>
      <top style="medium">
        <color theme="0" tint="-0.4999699890613556"/>
      </top>
      <bottom style="thin">
        <color theme="0" tint="-0.4999699890613556"/>
      </bottom>
    </border>
    <border>
      <left/>
      <right/>
      <top style="medium">
        <color theme="0" tint="-0.4999699890613556"/>
      </top>
      <bottom style="thin">
        <color theme="0" tint="-0.4999699890613556"/>
      </bottom>
    </border>
    <border>
      <left/>
      <right style="medium">
        <color theme="0" tint="-0.4999699890613556"/>
      </right>
      <top style="medium">
        <color theme="0" tint="-0.4999699890613556"/>
      </top>
      <bottom style="thin">
        <color theme="0" tint="-0.4999699890613556"/>
      </bottom>
    </border>
    <border>
      <left>
        <color indexed="63"/>
      </left>
      <right>
        <color indexed="63"/>
      </right>
      <top style="thin">
        <color theme="0"/>
      </top>
      <bottom>
        <color indexed="63"/>
      </bottom>
    </border>
    <border>
      <left style="thin">
        <color rgb="FF000000"/>
      </left>
      <right style="thin"/>
      <top/>
      <bottom/>
    </border>
    <border>
      <left style="thin"/>
      <right>
        <color indexed="63"/>
      </right>
      <top style="thin"/>
      <bottom style="thin">
        <color theme="3"/>
      </bottom>
    </border>
    <border>
      <left>
        <color indexed="63"/>
      </left>
      <right style="thin"/>
      <top style="thin"/>
      <bottom style="thin">
        <color theme="3"/>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
      <left/>
      <right style="thin">
        <color rgb="FF000000"/>
      </right>
      <top style="thin">
        <color rgb="FF000000"/>
      </top>
      <bottom/>
    </border>
    <border>
      <left>
        <color indexed="63"/>
      </left>
      <right>
        <color indexed="63"/>
      </right>
      <top style="thin">
        <color theme="3"/>
      </top>
      <bottom>
        <color indexed="63"/>
      </bottom>
    </border>
    <border>
      <left style="thin">
        <color rgb="FF000000"/>
      </left>
      <right style="thin">
        <color rgb="FF000000"/>
      </right>
      <top style="thin">
        <color rgb="FF000000"/>
      </top>
      <bottom/>
    </border>
    <border>
      <left style="thin">
        <color rgb="FF000000"/>
      </left>
      <right>
        <color indexed="63"/>
      </right>
      <top style="thin"/>
      <bottom/>
    </border>
    <border>
      <left>
        <color indexed="63"/>
      </left>
      <right style="thin">
        <color rgb="FF000000"/>
      </right>
      <top style="thin"/>
      <bottom>
        <color indexed="63"/>
      </bottom>
    </border>
    <border>
      <left>
        <color indexed="63"/>
      </left>
      <right>
        <color indexed="63"/>
      </right>
      <top>
        <color indexed="63"/>
      </top>
      <bottom style="thin">
        <color theme="0"/>
      </bottom>
    </border>
    <border>
      <left style="thin">
        <color theme="0"/>
      </left>
      <right>
        <color indexed="63"/>
      </right>
      <top>
        <color indexed="63"/>
      </top>
      <bottom style="thin">
        <color theme="3"/>
      </bottom>
    </border>
    <border>
      <left>
        <color indexed="63"/>
      </left>
      <right>
        <color indexed="63"/>
      </right>
      <top style="thin">
        <color theme="3"/>
      </top>
      <bottom style="thin">
        <color theme="3"/>
      </bottom>
    </border>
    <border>
      <left>
        <color indexed="63"/>
      </left>
      <right style="thin">
        <color theme="0"/>
      </right>
      <top style="thin">
        <color theme="3"/>
      </top>
      <bottom style="thin">
        <color theme="3"/>
      </bottom>
    </border>
    <border>
      <left style="thin">
        <color theme="0"/>
      </left>
      <right>
        <color indexed="63"/>
      </right>
      <top style="thin">
        <color theme="3"/>
      </top>
      <bottom style="thin">
        <color theme="3"/>
      </bottom>
    </border>
    <border>
      <left/>
      <right>
        <color indexed="63"/>
      </right>
      <top style="thin">
        <color rgb="FF000000"/>
      </top>
      <bottom/>
    </border>
    <border>
      <left style="thin">
        <color rgb="FF000000"/>
      </left>
      <right/>
      <top style="thin"/>
      <bottom style="thin">
        <color rgb="FF000000"/>
      </bottom>
    </border>
    <border>
      <left/>
      <right style="thin">
        <color rgb="FF000000"/>
      </right>
      <top style="thin"/>
      <bottom style="thin">
        <color rgb="FF000000"/>
      </bottom>
    </border>
    <border>
      <left style="thin"/>
      <right>
        <color indexed="63"/>
      </right>
      <top style="thin">
        <color theme="3"/>
      </top>
      <bottom style="thin">
        <color theme="3"/>
      </bottom>
    </border>
    <border>
      <left style="thin"/>
      <right style="thin"/>
      <top style="thin">
        <color theme="0" tint="-0.4999699890613556"/>
      </top>
      <bottom>
        <color indexed="63"/>
      </bottom>
    </border>
    <border>
      <left>
        <color indexed="63"/>
      </left>
      <right>
        <color indexed="63"/>
      </right>
      <top style="thin"/>
      <bottom style="thin">
        <color theme="0"/>
      </bottom>
    </border>
  </borders>
  <cellStyleXfs count="74">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26" borderId="0" applyNumberFormat="0" applyBorder="0" applyAlignment="0" applyProtection="0"/>
    <xf numFmtId="0" fontId="88" fillId="27" borderId="1" applyNumberFormat="0" applyAlignment="0" applyProtection="0"/>
    <xf numFmtId="0" fontId="8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lignment/>
      <protection/>
    </xf>
    <xf numFmtId="0" fontId="10" fillId="0" borderId="0">
      <alignment/>
      <protection/>
    </xf>
    <xf numFmtId="43" fontId="10" fillId="0" borderId="0" applyFont="0" applyFill="0" applyBorder="0" applyAlignment="0" applyProtection="0"/>
    <xf numFmtId="0" fontId="10" fillId="0" borderId="0">
      <alignment/>
      <protection/>
    </xf>
    <xf numFmtId="44" fontId="0" fillId="0" borderId="0" applyFont="0" applyFill="0" applyBorder="0" applyAlignment="0" applyProtection="0"/>
    <xf numFmtId="42" fontId="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29"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30" borderId="1" applyNumberFormat="0" applyAlignment="0" applyProtection="0"/>
    <xf numFmtId="0" fontId="98" fillId="0" borderId="6" applyNumberFormat="0" applyFill="0" applyAlignment="0" applyProtection="0"/>
    <xf numFmtId="0" fontId="99" fillId="31" borderId="0" applyNumberFormat="0" applyBorder="0" applyAlignment="0" applyProtection="0"/>
    <xf numFmtId="0" fontId="10" fillId="0" borderId="0">
      <alignment/>
      <protection/>
    </xf>
    <xf numFmtId="0" fontId="10" fillId="0" borderId="0">
      <alignment/>
      <protection/>
    </xf>
    <xf numFmtId="0" fontId="85" fillId="0" borderId="0">
      <alignment/>
      <protection/>
    </xf>
    <xf numFmtId="0" fontId="10" fillId="0" borderId="0">
      <alignment/>
      <protection/>
    </xf>
    <xf numFmtId="0" fontId="0" fillId="32" borderId="7" applyNumberFormat="0" applyFont="0" applyAlignment="0" applyProtection="0"/>
    <xf numFmtId="0" fontId="100" fillId="27" borderId="8" applyNumberFormat="0" applyAlignment="0" applyProtection="0"/>
    <xf numFmtId="9" fontId="0" fillId="0" borderId="0" applyFont="0" applyFill="0" applyBorder="0" applyAlignment="0" applyProtection="0"/>
    <xf numFmtId="0" fontId="101" fillId="25" borderId="0">
      <alignment horizontal="left"/>
      <protection/>
    </xf>
    <xf numFmtId="0" fontId="102" fillId="0" borderId="0" applyNumberFormat="0" applyFill="0" applyBorder="0" applyAlignment="0" applyProtection="0"/>
    <xf numFmtId="0" fontId="103" fillId="0" borderId="9" applyNumberFormat="0" applyFill="0" applyAlignment="0" applyProtection="0"/>
    <xf numFmtId="0" fontId="104" fillId="0" borderId="0" applyNumberFormat="0" applyFill="0" applyBorder="0" applyAlignment="0" applyProtection="0"/>
  </cellStyleXfs>
  <cellXfs count="887">
    <xf numFmtId="0" fontId="0" fillId="0" borderId="0" xfId="0" applyFont="1" applyFill="1" applyBorder="1" applyAlignment="1">
      <alignment horizontal="left" vertical="top"/>
    </xf>
    <xf numFmtId="0" fontId="105" fillId="0"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06" fillId="0" borderId="0" xfId="0" applyFont="1" applyFill="1" applyBorder="1" applyAlignment="1" applyProtection="1">
      <alignment horizontal="left" vertical="top"/>
      <protection/>
    </xf>
    <xf numFmtId="0" fontId="106" fillId="0" borderId="10" xfId="0" applyFont="1" applyFill="1" applyBorder="1" applyAlignment="1" applyProtection="1">
      <alignment horizontal="left" vertical="top"/>
      <protection/>
    </xf>
    <xf numFmtId="172" fontId="6" fillId="33" borderId="11" xfId="66" applyNumberFormat="1" applyFont="1" applyFill="1" applyBorder="1" applyAlignment="1" applyProtection="1">
      <alignment horizontal="center" vertical="center"/>
      <protection/>
    </xf>
    <xf numFmtId="172" fontId="6" fillId="33" borderId="12" xfId="66" applyNumberFormat="1" applyFont="1" applyFill="1" applyBorder="1" applyAlignment="1" applyProtection="1">
      <alignment horizontal="center" vertical="center"/>
      <protection/>
    </xf>
    <xf numFmtId="0" fontId="107" fillId="0" borderId="0" xfId="0" applyFont="1" applyFill="1" applyBorder="1" applyAlignment="1" applyProtection="1">
      <alignment horizontal="center" vertical="top"/>
      <protection/>
    </xf>
    <xf numFmtId="0" fontId="107" fillId="0" borderId="0" xfId="0" applyFont="1" applyFill="1" applyBorder="1" applyAlignment="1" applyProtection="1">
      <alignment horizontal="left" vertical="top"/>
      <protection/>
    </xf>
    <xf numFmtId="0" fontId="5" fillId="33" borderId="13" xfId="66" applyNumberFormat="1" applyFont="1" applyFill="1" applyBorder="1" applyAlignment="1" applyProtection="1">
      <alignment vertical="center"/>
      <protection locked="0"/>
    </xf>
    <xf numFmtId="0" fontId="5" fillId="33" borderId="13" xfId="66" applyNumberFormat="1" applyFont="1" applyFill="1" applyBorder="1" applyAlignment="1" applyProtection="1">
      <alignment horizontal="left" vertical="center"/>
      <protection/>
    </xf>
    <xf numFmtId="0" fontId="6" fillId="33" borderId="14" xfId="66" applyNumberFormat="1" applyFont="1" applyFill="1" applyBorder="1" applyAlignment="1" applyProtection="1">
      <alignment horizontal="center" vertical="center"/>
      <protection locked="0"/>
    </xf>
    <xf numFmtId="0" fontId="6" fillId="33" borderId="15" xfId="66" applyNumberFormat="1" applyFont="1" applyFill="1" applyBorder="1" applyAlignment="1" applyProtection="1">
      <alignment horizontal="center" vertical="center"/>
      <protection locked="0"/>
    </xf>
    <xf numFmtId="0" fontId="108" fillId="0" borderId="0" xfId="0" applyFont="1" applyFill="1" applyBorder="1" applyAlignment="1" applyProtection="1">
      <alignment horizontal="left" vertical="top"/>
      <protection/>
    </xf>
    <xf numFmtId="0" fontId="109" fillId="20" borderId="16" xfId="33" applyNumberFormat="1" applyFont="1" applyBorder="1" applyAlignment="1" applyProtection="1">
      <alignment horizontal="left"/>
      <protection/>
    </xf>
    <xf numFmtId="0" fontId="109" fillId="20" borderId="0" xfId="33" applyNumberFormat="1" applyFont="1" applyBorder="1" applyAlignment="1" applyProtection="1">
      <alignment horizontal="center"/>
      <protection/>
    </xf>
    <xf numFmtId="0" fontId="106" fillId="0" borderId="16" xfId="0" applyFont="1" applyFill="1" applyBorder="1" applyAlignment="1" applyProtection="1">
      <alignment horizontal="left" vertical="top"/>
      <protection/>
    </xf>
    <xf numFmtId="0" fontId="106" fillId="0" borderId="17" xfId="0" applyFont="1" applyFill="1" applyBorder="1" applyAlignment="1" applyProtection="1">
      <alignment horizontal="left" vertical="top"/>
      <protection/>
    </xf>
    <xf numFmtId="3" fontId="110" fillId="2" borderId="18" xfId="15" applyNumberFormat="1" applyFont="1" applyBorder="1" applyAlignment="1" applyProtection="1">
      <alignment horizontal="right" vertical="top"/>
      <protection locked="0"/>
    </xf>
    <xf numFmtId="0" fontId="106" fillId="0" borderId="19" xfId="0" applyFont="1" applyFill="1" applyBorder="1" applyAlignment="1" applyProtection="1">
      <alignment horizontal="left" vertical="top"/>
      <protection/>
    </xf>
    <xf numFmtId="0" fontId="106" fillId="0" borderId="20" xfId="0" applyFont="1" applyFill="1" applyBorder="1" applyAlignment="1" applyProtection="1">
      <alignment horizontal="left" vertical="top"/>
      <protection/>
    </xf>
    <xf numFmtId="3" fontId="110" fillId="2" borderId="21" xfId="15" applyNumberFormat="1" applyFont="1" applyBorder="1" applyAlignment="1" applyProtection="1">
      <alignment horizontal="right" vertical="top"/>
      <protection locked="0"/>
    </xf>
    <xf numFmtId="0" fontId="106" fillId="0" borderId="22" xfId="0" applyFont="1" applyFill="1" applyBorder="1" applyAlignment="1" applyProtection="1">
      <alignment horizontal="left" vertical="top"/>
      <protection/>
    </xf>
    <xf numFmtId="3" fontId="110" fillId="2" borderId="19" xfId="15" applyNumberFormat="1" applyFont="1" applyBorder="1" applyAlignment="1" applyProtection="1">
      <alignment horizontal="right" vertical="top"/>
      <protection/>
    </xf>
    <xf numFmtId="0" fontId="106" fillId="0" borderId="23" xfId="0" applyFont="1" applyFill="1" applyBorder="1" applyAlignment="1" applyProtection="1">
      <alignment horizontal="left" vertical="top"/>
      <protection/>
    </xf>
    <xf numFmtId="0" fontId="106" fillId="0" borderId="18" xfId="0" applyFont="1" applyFill="1" applyBorder="1" applyAlignment="1" applyProtection="1">
      <alignment horizontal="left" vertical="top"/>
      <protection/>
    </xf>
    <xf numFmtId="0" fontId="106" fillId="0" borderId="24" xfId="0" applyFont="1" applyFill="1" applyBorder="1" applyAlignment="1" applyProtection="1">
      <alignment horizontal="left" vertical="top"/>
      <protection/>
    </xf>
    <xf numFmtId="0" fontId="107" fillId="0" borderId="17" xfId="0" applyFont="1" applyFill="1" applyBorder="1" applyAlignment="1" applyProtection="1">
      <alignment horizontal="left" vertical="top"/>
      <protection/>
    </xf>
    <xf numFmtId="0" fontId="106" fillId="0" borderId="25" xfId="0" applyFont="1" applyFill="1" applyBorder="1" applyAlignment="1" applyProtection="1">
      <alignment horizontal="left" vertical="top"/>
      <protection/>
    </xf>
    <xf numFmtId="0" fontId="106" fillId="0" borderId="26" xfId="0" applyFont="1" applyFill="1" applyBorder="1" applyAlignment="1" applyProtection="1">
      <alignment horizontal="left" vertical="top"/>
      <protection/>
    </xf>
    <xf numFmtId="0" fontId="107" fillId="0" borderId="27" xfId="0" applyFont="1" applyFill="1" applyBorder="1" applyAlignment="1" applyProtection="1">
      <alignment horizontal="left" vertical="top"/>
      <protection/>
    </xf>
    <xf numFmtId="0" fontId="106" fillId="0" borderId="27" xfId="0" applyFont="1" applyFill="1" applyBorder="1" applyAlignment="1" applyProtection="1">
      <alignment horizontal="left" vertical="top"/>
      <protection/>
    </xf>
    <xf numFmtId="0" fontId="106" fillId="0" borderId="28" xfId="0" applyFont="1" applyFill="1" applyBorder="1" applyAlignment="1" applyProtection="1">
      <alignment horizontal="left" vertical="top"/>
      <protection/>
    </xf>
    <xf numFmtId="0" fontId="106" fillId="0" borderId="29" xfId="0" applyFont="1" applyFill="1" applyBorder="1" applyAlignment="1" applyProtection="1">
      <alignment horizontal="left" vertical="top"/>
      <protection/>
    </xf>
    <xf numFmtId="3" fontId="110" fillId="2" borderId="23" xfId="15" applyNumberFormat="1" applyFont="1" applyBorder="1" applyAlignment="1" applyProtection="1">
      <alignment horizontal="right" vertical="top"/>
      <protection locked="0"/>
    </xf>
    <xf numFmtId="170" fontId="110" fillId="2" borderId="18" xfId="15" applyNumberFormat="1" applyFont="1" applyBorder="1" applyAlignment="1" applyProtection="1">
      <alignment horizontal="right" vertical="top"/>
      <protection locked="0"/>
    </xf>
    <xf numFmtId="169" fontId="110" fillId="2" borderId="18" xfId="15" applyNumberFormat="1" applyFont="1" applyBorder="1" applyAlignment="1" applyProtection="1">
      <alignment horizontal="right" vertical="top"/>
      <protection locked="0"/>
    </xf>
    <xf numFmtId="0" fontId="106" fillId="0" borderId="21" xfId="0" applyFont="1" applyFill="1" applyBorder="1" applyAlignment="1" applyProtection="1">
      <alignment horizontal="left" vertical="top"/>
      <protection/>
    </xf>
    <xf numFmtId="169" fontId="110" fillId="2" borderId="23" xfId="15" applyNumberFormat="1" applyFont="1" applyBorder="1" applyAlignment="1" applyProtection="1">
      <alignment horizontal="right" vertical="top"/>
      <protection locked="0"/>
    </xf>
    <xf numFmtId="0" fontId="106" fillId="0" borderId="30" xfId="0" applyFont="1" applyFill="1" applyBorder="1" applyAlignment="1" applyProtection="1">
      <alignment horizontal="left" vertical="top"/>
      <protection/>
    </xf>
    <xf numFmtId="0" fontId="106" fillId="0" borderId="31" xfId="0" applyFont="1" applyFill="1" applyBorder="1" applyAlignment="1" applyProtection="1">
      <alignment horizontal="left" vertical="top"/>
      <protection/>
    </xf>
    <xf numFmtId="3" fontId="110" fillId="2" borderId="19" xfId="15" applyNumberFormat="1" applyFont="1" applyBorder="1" applyAlignment="1" applyProtection="1">
      <alignment horizontal="right" vertical="top"/>
      <protection locked="0"/>
    </xf>
    <xf numFmtId="0" fontId="107" fillId="0" borderId="25" xfId="0" applyFont="1" applyFill="1" applyBorder="1" applyAlignment="1" applyProtection="1">
      <alignment horizontal="left" vertical="top"/>
      <protection/>
    </xf>
    <xf numFmtId="0" fontId="106" fillId="0" borderId="32" xfId="0" applyFont="1" applyFill="1" applyBorder="1" applyAlignment="1" applyProtection="1">
      <alignment horizontal="left" vertical="top"/>
      <protection/>
    </xf>
    <xf numFmtId="0" fontId="106" fillId="0" borderId="33" xfId="0" applyFont="1" applyFill="1" applyBorder="1" applyAlignment="1" applyProtection="1">
      <alignment horizontal="left" vertical="top"/>
      <protection/>
    </xf>
    <xf numFmtId="0" fontId="106" fillId="0" borderId="34" xfId="0" applyFont="1" applyFill="1" applyBorder="1" applyAlignment="1" applyProtection="1">
      <alignment horizontal="left" vertical="top"/>
      <protection/>
    </xf>
    <xf numFmtId="3" fontId="110" fillId="2" borderId="35" xfId="15" applyNumberFormat="1" applyFont="1" applyBorder="1" applyAlignment="1" applyProtection="1">
      <alignment horizontal="right" vertical="top"/>
      <protection locked="0"/>
    </xf>
    <xf numFmtId="0" fontId="106" fillId="34" borderId="23" xfId="0" applyFont="1" applyFill="1" applyBorder="1" applyAlignment="1" applyProtection="1">
      <alignment horizontal="left" vertical="top"/>
      <protection/>
    </xf>
    <xf numFmtId="0" fontId="106" fillId="34" borderId="24" xfId="0" applyFont="1" applyFill="1" applyBorder="1" applyAlignment="1" applyProtection="1">
      <alignment horizontal="left" vertical="top"/>
      <protection/>
    </xf>
    <xf numFmtId="0" fontId="106" fillId="2" borderId="23" xfId="0" applyFont="1" applyFill="1" applyBorder="1" applyAlignment="1" applyProtection="1">
      <alignment horizontal="right" vertical="top"/>
      <protection/>
    </xf>
    <xf numFmtId="0" fontId="106" fillId="35" borderId="0" xfId="0" applyFont="1" applyFill="1" applyBorder="1" applyAlignment="1" applyProtection="1">
      <alignment horizontal="left" vertical="top"/>
      <protection/>
    </xf>
    <xf numFmtId="0" fontId="106" fillId="0" borderId="36" xfId="0" applyFont="1" applyFill="1" applyBorder="1" applyAlignment="1" applyProtection="1">
      <alignment horizontal="left" vertical="top"/>
      <protection/>
    </xf>
    <xf numFmtId="0" fontId="106" fillId="0" borderId="37" xfId="0" applyFont="1" applyFill="1" applyBorder="1" applyAlignment="1" applyProtection="1">
      <alignment horizontal="left" vertical="top"/>
      <protection/>
    </xf>
    <xf numFmtId="0" fontId="105" fillId="0" borderId="0" xfId="0" applyFont="1" applyFill="1" applyBorder="1" applyAlignment="1" applyProtection="1">
      <alignment vertical="top"/>
      <protection/>
    </xf>
    <xf numFmtId="0" fontId="111" fillId="20" borderId="0" xfId="0" applyFont="1" applyFill="1" applyBorder="1" applyAlignment="1">
      <alignment horizontal="right" vertical="top" wrapText="1"/>
    </xf>
    <xf numFmtId="14" fontId="112" fillId="0" borderId="0" xfId="0" applyNumberFormat="1" applyFont="1" applyFill="1" applyBorder="1" applyAlignment="1" applyProtection="1">
      <alignment horizontal="right" vertical="top"/>
      <protection/>
    </xf>
    <xf numFmtId="0" fontId="10" fillId="0" borderId="0" xfId="0" applyFont="1" applyFill="1" applyBorder="1" applyAlignment="1" applyProtection="1">
      <alignment horizontal="left" vertical="top"/>
      <protection/>
    </xf>
    <xf numFmtId="0" fontId="113" fillId="20" borderId="38" xfId="33" applyFont="1" applyBorder="1" applyAlignment="1" applyProtection="1">
      <alignment horizontal="center" vertical="center" wrapText="1"/>
      <protection/>
    </xf>
    <xf numFmtId="171" fontId="113" fillId="20" borderId="38" xfId="33" applyNumberFormat="1" applyFont="1" applyBorder="1" applyAlignment="1" applyProtection="1">
      <alignment horizontal="center" vertical="center" wrapText="1"/>
      <protection/>
    </xf>
    <xf numFmtId="168" fontId="114" fillId="0" borderId="38" xfId="0" applyNumberFormat="1" applyFont="1" applyFill="1" applyBorder="1" applyAlignment="1" applyProtection="1">
      <alignment horizontal="left" vertical="top" wrapText="1"/>
      <protection/>
    </xf>
    <xf numFmtId="171" fontId="12" fillId="0" borderId="38" xfId="0" applyNumberFormat="1" applyFont="1" applyFill="1" applyBorder="1" applyAlignment="1" applyProtection="1">
      <alignment wrapText="1"/>
      <protection/>
    </xf>
    <xf numFmtId="168" fontId="114" fillId="0" borderId="39" xfId="0" applyNumberFormat="1" applyFont="1" applyFill="1" applyBorder="1" applyAlignment="1" applyProtection="1">
      <alignment horizontal="left" vertical="top" wrapText="1"/>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171" fontId="12" fillId="0" borderId="39" xfId="0" applyNumberFormat="1" applyFont="1" applyFill="1" applyBorder="1" applyAlignment="1" applyProtection="1">
      <alignment wrapText="1"/>
      <protection/>
    </xf>
    <xf numFmtId="0" fontId="11" fillId="0" borderId="42" xfId="0" applyFont="1" applyFill="1" applyBorder="1" applyAlignment="1" applyProtection="1">
      <alignment vertical="top" wrapText="1"/>
      <protection/>
    </xf>
    <xf numFmtId="0" fontId="105" fillId="0" borderId="43" xfId="0" applyFont="1" applyFill="1" applyBorder="1" applyAlignment="1" applyProtection="1">
      <alignment vertical="top" wrapText="1"/>
      <protection/>
    </xf>
    <xf numFmtId="169" fontId="12" fillId="0" borderId="38" xfId="0" applyNumberFormat="1" applyFont="1" applyFill="1" applyBorder="1" applyAlignment="1" applyProtection="1">
      <alignment wrapText="1"/>
      <protection/>
    </xf>
    <xf numFmtId="0" fontId="12" fillId="0" borderId="44" xfId="0" applyFont="1" applyFill="1" applyBorder="1" applyAlignment="1" applyProtection="1">
      <alignment horizontal="left" vertical="top" wrapText="1"/>
      <protection/>
    </xf>
    <xf numFmtId="171" fontId="115" fillId="2" borderId="41" xfId="15" applyNumberFormat="1" applyFont="1" applyBorder="1" applyAlignment="1" applyProtection="1">
      <alignment wrapText="1"/>
      <protection locked="0"/>
    </xf>
    <xf numFmtId="171" fontId="12" fillId="0" borderId="45" xfId="0" applyNumberFormat="1" applyFont="1" applyFill="1" applyBorder="1" applyAlignment="1" applyProtection="1">
      <alignment wrapText="1"/>
      <protection/>
    </xf>
    <xf numFmtId="171" fontId="115" fillId="2" borderId="43" xfId="15" applyNumberFormat="1" applyFont="1" applyBorder="1" applyAlignment="1" applyProtection="1">
      <alignment wrapText="1"/>
      <protection locked="0"/>
    </xf>
    <xf numFmtId="0" fontId="12" fillId="0" borderId="46" xfId="0" applyFont="1" applyFill="1" applyBorder="1" applyAlignment="1" applyProtection="1">
      <alignment horizontal="left" vertical="top" wrapText="1"/>
      <protection/>
    </xf>
    <xf numFmtId="0" fontId="8" fillId="0" borderId="47" xfId="0" applyFont="1" applyFill="1" applyBorder="1" applyAlignment="1" applyProtection="1">
      <alignment horizontal="left" vertical="top" wrapText="1"/>
      <protection/>
    </xf>
    <xf numFmtId="171" fontId="12" fillId="0" borderId="48" xfId="0" applyNumberFormat="1" applyFont="1" applyFill="1" applyBorder="1" applyAlignment="1" applyProtection="1">
      <alignment wrapText="1"/>
      <protection/>
    </xf>
    <xf numFmtId="171" fontId="12" fillId="0" borderId="49" xfId="0" applyNumberFormat="1" applyFont="1" applyFill="1" applyBorder="1" applyAlignment="1" applyProtection="1">
      <alignment wrapText="1"/>
      <protection/>
    </xf>
    <xf numFmtId="0" fontId="12" fillId="0" borderId="50" xfId="0" applyFont="1" applyFill="1" applyBorder="1" applyAlignment="1" applyProtection="1">
      <alignment horizontal="left" vertical="top" wrapText="1"/>
      <protection/>
    </xf>
    <xf numFmtId="171" fontId="12" fillId="2" borderId="51" xfId="0" applyNumberFormat="1" applyFont="1" applyFill="1" applyBorder="1" applyAlignment="1" applyProtection="1">
      <alignment horizontal="right" wrapText="1"/>
      <protection locked="0"/>
    </xf>
    <xf numFmtId="171" fontId="12" fillId="2" borderId="52" xfId="0" applyNumberFormat="1" applyFont="1" applyFill="1" applyBorder="1" applyAlignment="1" applyProtection="1">
      <alignment horizontal="right" wrapText="1"/>
      <protection locked="0"/>
    </xf>
    <xf numFmtId="0" fontId="11" fillId="0" borderId="53" xfId="0" applyFont="1" applyFill="1" applyBorder="1" applyAlignment="1" applyProtection="1">
      <alignment horizontal="left" vertical="top" wrapText="1"/>
      <protection/>
    </xf>
    <xf numFmtId="168" fontId="114" fillId="0" borderId="54" xfId="0" applyNumberFormat="1" applyFont="1" applyFill="1" applyBorder="1" applyAlignment="1" applyProtection="1">
      <alignment horizontal="left" vertical="top" wrapText="1"/>
      <protection/>
    </xf>
    <xf numFmtId="171" fontId="12" fillId="0" borderId="54" xfId="0" applyNumberFormat="1" applyFont="1" applyFill="1" applyBorder="1" applyAlignment="1" applyProtection="1">
      <alignment wrapText="1"/>
      <protection/>
    </xf>
    <xf numFmtId="171" fontId="12" fillId="2" borderId="54" xfId="0" applyNumberFormat="1" applyFont="1" applyFill="1" applyBorder="1" applyAlignment="1" applyProtection="1">
      <alignment wrapText="1"/>
      <protection locked="0"/>
    </xf>
    <xf numFmtId="0" fontId="113" fillId="20" borderId="55" xfId="33" applyFont="1" applyBorder="1" applyAlignment="1" applyProtection="1">
      <alignment horizontal="center" vertical="center"/>
      <protection/>
    </xf>
    <xf numFmtId="0" fontId="113" fillId="20" borderId="56" xfId="33" applyFont="1" applyBorder="1" applyAlignment="1" applyProtection="1">
      <alignment horizontal="center" vertical="center"/>
      <protection/>
    </xf>
    <xf numFmtId="171" fontId="115" fillId="0" borderId="41" xfId="15" applyNumberFormat="1" applyFont="1" applyFill="1" applyBorder="1" applyAlignment="1" applyProtection="1">
      <alignment wrapText="1"/>
      <protection/>
    </xf>
    <xf numFmtId="171" fontId="115" fillId="0" borderId="43" xfId="15" applyNumberFormat="1" applyFont="1" applyFill="1" applyBorder="1" applyAlignment="1" applyProtection="1">
      <alignment wrapText="1"/>
      <protection/>
    </xf>
    <xf numFmtId="171" fontId="12" fillId="0" borderId="57" xfId="0" applyNumberFormat="1" applyFont="1" applyFill="1" applyBorder="1" applyAlignment="1" applyProtection="1">
      <alignment wrapText="1"/>
      <protection/>
    </xf>
    <xf numFmtId="171" fontId="115" fillId="0" borderId="58" xfId="15" applyNumberFormat="1" applyFont="1" applyFill="1" applyBorder="1" applyAlignment="1" applyProtection="1">
      <alignment wrapText="1"/>
      <protection/>
    </xf>
    <xf numFmtId="171" fontId="115" fillId="0" borderId="59" xfId="15" applyNumberFormat="1" applyFont="1" applyFill="1" applyBorder="1" applyAlignment="1" applyProtection="1">
      <alignment wrapText="1"/>
      <protection/>
    </xf>
    <xf numFmtId="171" fontId="12" fillId="0" borderId="38" xfId="0" applyNumberFormat="1" applyFont="1" applyFill="1" applyBorder="1" applyAlignment="1" applyProtection="1">
      <alignment vertical="center" wrapText="1"/>
      <protection/>
    </xf>
    <xf numFmtId="173" fontId="116" fillId="2" borderId="38" xfId="15" applyNumberFormat="1" applyFont="1" applyBorder="1" applyAlignment="1" applyProtection="1">
      <alignment wrapText="1"/>
      <protection locked="0"/>
    </xf>
    <xf numFmtId="0" fontId="8" fillId="0" borderId="44" xfId="0" applyFont="1" applyFill="1" applyBorder="1" applyAlignment="1" applyProtection="1">
      <alignment horizontal="left" vertical="top" wrapText="1"/>
      <protection/>
    </xf>
    <xf numFmtId="0" fontId="113" fillId="20" borderId="54" xfId="33" applyFont="1" applyBorder="1" applyAlignment="1" applyProtection="1">
      <alignment horizontal="center" vertical="center"/>
      <protection/>
    </xf>
    <xf numFmtId="171" fontId="12" fillId="0" borderId="60" xfId="0" applyNumberFormat="1" applyFont="1" applyFill="1" applyBorder="1" applyAlignment="1" applyProtection="1">
      <alignment wrapText="1"/>
      <protection/>
    </xf>
    <xf numFmtId="0" fontId="8" fillId="34" borderId="44" xfId="0" applyFont="1" applyFill="1" applyBorder="1" applyAlignment="1" applyProtection="1">
      <alignment horizontal="left" vertical="top" wrapText="1"/>
      <protection/>
    </xf>
    <xf numFmtId="171" fontId="115" fillId="2" borderId="41" xfId="15" applyNumberFormat="1" applyFont="1" applyFill="1" applyBorder="1" applyAlignment="1" applyProtection="1">
      <alignment wrapText="1"/>
      <protection locked="0"/>
    </xf>
    <xf numFmtId="0" fontId="117" fillId="0" borderId="57" xfId="0" applyFont="1" applyFill="1" applyBorder="1" applyAlignment="1" applyProtection="1">
      <alignment vertical="top" wrapText="1"/>
      <protection/>
    </xf>
    <xf numFmtId="0" fontId="105" fillId="0" borderId="57" xfId="0" applyFont="1" applyFill="1" applyBorder="1" applyAlignment="1" applyProtection="1">
      <alignment vertical="top"/>
      <protection/>
    </xf>
    <xf numFmtId="168" fontId="114" fillId="0" borderId="61" xfId="0" applyNumberFormat="1"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171" fontId="12" fillId="0" borderId="63" xfId="0" applyNumberFormat="1" applyFont="1" applyFill="1" applyBorder="1" applyAlignment="1" applyProtection="1">
      <alignment wrapText="1"/>
      <protection/>
    </xf>
    <xf numFmtId="171" fontId="115" fillId="2" borderId="56" xfId="15" applyNumberFormat="1" applyFont="1" applyBorder="1" applyAlignment="1" applyProtection="1">
      <alignment wrapText="1"/>
      <protection locked="0"/>
    </xf>
    <xf numFmtId="169" fontId="12" fillId="0" borderId="38" xfId="0" applyNumberFormat="1" applyFont="1" applyFill="1" applyBorder="1" applyAlignment="1" applyProtection="1">
      <alignment vertical="center" wrapText="1"/>
      <protection/>
    </xf>
    <xf numFmtId="168" fontId="114" fillId="0" borderId="40" xfId="0" applyNumberFormat="1" applyFont="1" applyFill="1" applyBorder="1" applyAlignment="1" applyProtection="1">
      <alignment horizontal="left" vertical="top" wrapText="1"/>
      <protection/>
    </xf>
    <xf numFmtId="169" fontId="115" fillId="2" borderId="64" xfId="15" applyNumberFormat="1" applyFont="1" applyFill="1" applyBorder="1" applyAlignment="1" applyProtection="1">
      <alignment wrapText="1"/>
      <protection locked="0"/>
    </xf>
    <xf numFmtId="0" fontId="105" fillId="0" borderId="65" xfId="0" applyFont="1" applyFill="1" applyBorder="1" applyAlignment="1" applyProtection="1">
      <alignment horizontal="left" vertical="top"/>
      <protection/>
    </xf>
    <xf numFmtId="0" fontId="105" fillId="0" borderId="62" xfId="0" applyFont="1" applyFill="1" applyBorder="1" applyAlignment="1" applyProtection="1">
      <alignment horizontal="left" vertical="top" wrapText="1"/>
      <protection/>
    </xf>
    <xf numFmtId="169" fontId="114" fillId="2" borderId="54" xfId="0" applyNumberFormat="1" applyFont="1" applyFill="1" applyBorder="1" applyAlignment="1" applyProtection="1">
      <alignment vertical="top"/>
      <protection locked="0"/>
    </xf>
    <xf numFmtId="0" fontId="105" fillId="0" borderId="50" xfId="0" applyFont="1" applyFill="1" applyBorder="1" applyAlignment="1" applyProtection="1">
      <alignment horizontal="left" vertical="top" wrapText="1"/>
      <protection/>
    </xf>
    <xf numFmtId="169" fontId="114" fillId="2" borderId="64" xfId="0" applyNumberFormat="1" applyFont="1" applyFill="1" applyBorder="1" applyAlignment="1" applyProtection="1">
      <alignment horizontal="right" wrapText="1"/>
      <protection locked="0"/>
    </xf>
    <xf numFmtId="171" fontId="114" fillId="0" borderId="49" xfId="0" applyNumberFormat="1" applyFont="1" applyFill="1" applyBorder="1" applyAlignment="1" applyProtection="1">
      <alignment vertical="top"/>
      <protection locked="0"/>
    </xf>
    <xf numFmtId="0" fontId="105" fillId="0" borderId="53" xfId="0" applyFont="1" applyFill="1" applyBorder="1" applyAlignment="1" applyProtection="1">
      <alignment horizontal="left" vertical="top" wrapText="1"/>
      <protection/>
    </xf>
    <xf numFmtId="171" fontId="114" fillId="0" borderId="66" xfId="0" applyNumberFormat="1" applyFont="1" applyFill="1" applyBorder="1" applyAlignment="1" applyProtection="1">
      <alignment vertical="top"/>
      <protection locked="0"/>
    </xf>
    <xf numFmtId="168" fontId="114" fillId="0" borderId="42" xfId="0" applyNumberFormat="1" applyFont="1" applyFill="1" applyBorder="1" applyAlignment="1" applyProtection="1">
      <alignment horizontal="left" vertical="top" wrapText="1"/>
      <protection/>
    </xf>
    <xf numFmtId="0" fontId="11" fillId="0" borderId="50" xfId="0" applyFont="1" applyFill="1" applyBorder="1" applyAlignment="1" applyProtection="1">
      <alignment horizontal="left" vertical="top" wrapText="1"/>
      <protection/>
    </xf>
    <xf numFmtId="169" fontId="115" fillId="2" borderId="56" xfId="15" applyNumberFormat="1" applyFont="1" applyBorder="1" applyAlignment="1" applyProtection="1">
      <alignment wrapText="1"/>
      <protection locked="0"/>
    </xf>
    <xf numFmtId="171" fontId="115" fillId="2" borderId="64" xfId="15" applyNumberFormat="1" applyFont="1" applyBorder="1" applyAlignment="1" applyProtection="1">
      <alignment wrapText="1"/>
      <protection locked="0"/>
    </xf>
    <xf numFmtId="0" fontId="8" fillId="0" borderId="50" xfId="0" applyFont="1" applyFill="1" applyBorder="1" applyAlignment="1" applyProtection="1">
      <alignment horizontal="left" vertical="top" wrapText="1"/>
      <protection/>
    </xf>
    <xf numFmtId="0" fontId="11" fillId="0" borderId="53" xfId="0" applyFont="1" applyFill="1" applyBorder="1" applyAlignment="1" applyProtection="1">
      <alignment horizontal="left" vertical="top"/>
      <protection/>
    </xf>
    <xf numFmtId="0" fontId="105" fillId="0" borderId="51" xfId="0" applyFont="1" applyFill="1" applyBorder="1" applyAlignment="1" applyProtection="1">
      <alignment horizontal="left" vertical="top"/>
      <protection/>
    </xf>
    <xf numFmtId="171" fontId="12" fillId="0" borderId="66" xfId="0" applyNumberFormat="1" applyFont="1" applyFill="1" applyBorder="1" applyAlignment="1" applyProtection="1">
      <alignment wrapText="1"/>
      <protection/>
    </xf>
    <xf numFmtId="171" fontId="115" fillId="2" borderId="67" xfId="15" applyNumberFormat="1" applyFont="1" applyBorder="1" applyAlignment="1" applyProtection="1">
      <alignment wrapText="1"/>
      <protection locked="0"/>
    </xf>
    <xf numFmtId="0" fontId="11" fillId="0" borderId="55" xfId="0" applyFont="1" applyFill="1" applyBorder="1" applyAlignment="1" applyProtection="1">
      <alignment horizontal="left" vertical="top"/>
      <protection/>
    </xf>
    <xf numFmtId="0" fontId="105" fillId="0" borderId="68" xfId="0" applyFont="1" applyFill="1" applyBorder="1" applyAlignment="1" applyProtection="1">
      <alignment vertical="top"/>
      <protection/>
    </xf>
    <xf numFmtId="188" fontId="12" fillId="0" borderId="69" xfId="0" applyNumberFormat="1" applyFont="1" applyFill="1" applyBorder="1" applyAlignment="1" applyProtection="1">
      <alignment wrapText="1"/>
      <protection locked="0"/>
    </xf>
    <xf numFmtId="9" fontId="13" fillId="2" borderId="64" xfId="0" applyNumberFormat="1" applyFont="1" applyFill="1" applyBorder="1" applyAlignment="1" applyProtection="1">
      <alignment horizontal="right"/>
      <protection locked="0"/>
    </xf>
    <xf numFmtId="188" fontId="12" fillId="0" borderId="49" xfId="0" applyNumberFormat="1" applyFont="1" applyFill="1" applyBorder="1" applyAlignment="1" applyProtection="1">
      <alignment wrapText="1"/>
      <protection locked="0"/>
    </xf>
    <xf numFmtId="9" fontId="13" fillId="2" borderId="56" xfId="0" applyNumberFormat="1" applyFont="1" applyFill="1" applyBorder="1" applyAlignment="1" applyProtection="1">
      <alignment horizontal="right"/>
      <protection locked="0"/>
    </xf>
    <xf numFmtId="9" fontId="13" fillId="2" borderId="51" xfId="0" applyNumberFormat="1" applyFont="1" applyFill="1" applyBorder="1" applyAlignment="1" applyProtection="1">
      <alignment horizontal="right"/>
      <protection locked="0"/>
    </xf>
    <xf numFmtId="9" fontId="12" fillId="2" borderId="66" xfId="0" applyNumberFormat="1" applyFont="1" applyFill="1" applyBorder="1" applyAlignment="1" applyProtection="1">
      <alignment wrapText="1"/>
      <protection locked="0"/>
    </xf>
    <xf numFmtId="3" fontId="115" fillId="0" borderId="70" xfId="15" applyNumberFormat="1" applyFont="1" applyFill="1" applyBorder="1" applyAlignment="1" applyProtection="1">
      <alignment wrapText="1"/>
      <protection/>
    </xf>
    <xf numFmtId="3" fontId="114" fillId="0" borderId="69" xfId="0" applyNumberFormat="1" applyFont="1" applyFill="1" applyBorder="1" applyAlignment="1" applyProtection="1">
      <alignment vertical="center"/>
      <protection/>
    </xf>
    <xf numFmtId="169" fontId="114" fillId="0" borderId="54" xfId="0" applyNumberFormat="1" applyFont="1" applyFill="1" applyBorder="1" applyAlignment="1" applyProtection="1">
      <alignment vertical="center"/>
      <protection/>
    </xf>
    <xf numFmtId="168" fontId="114" fillId="36" borderId="55" xfId="0" applyNumberFormat="1" applyFont="1" applyFill="1" applyBorder="1" applyAlignment="1" applyProtection="1">
      <alignment horizontal="left" vertical="top" wrapText="1"/>
      <protection/>
    </xf>
    <xf numFmtId="169" fontId="114" fillId="36" borderId="56" xfId="0" applyNumberFormat="1" applyFont="1" applyFill="1" applyBorder="1" applyAlignment="1" applyProtection="1">
      <alignment vertical="center"/>
      <protection/>
    </xf>
    <xf numFmtId="0" fontId="113" fillId="20" borderId="49" xfId="33" applyFont="1" applyBorder="1" applyAlignment="1" applyProtection="1">
      <alignment horizontal="center" vertical="center"/>
      <protection/>
    </xf>
    <xf numFmtId="0" fontId="113" fillId="20" borderId="53" xfId="33" applyFont="1" applyBorder="1" applyAlignment="1" applyProtection="1">
      <alignment horizontal="center" vertical="center"/>
      <protection/>
    </xf>
    <xf numFmtId="0" fontId="113" fillId="20" borderId="66" xfId="33" applyFont="1" applyBorder="1" applyAlignment="1" applyProtection="1">
      <alignment horizontal="center" vertical="center"/>
      <protection/>
    </xf>
    <xf numFmtId="168" fontId="114" fillId="0" borderId="71" xfId="0" applyNumberFormat="1" applyFont="1" applyFill="1" applyBorder="1" applyAlignment="1" applyProtection="1">
      <alignment horizontal="left" vertical="top" wrapText="1"/>
      <protection/>
    </xf>
    <xf numFmtId="171" fontId="115" fillId="2" borderId="54" xfId="15" applyNumberFormat="1" applyFont="1" applyBorder="1" applyAlignment="1" applyProtection="1">
      <alignment horizontal="right" wrapText="1"/>
      <protection locked="0"/>
    </xf>
    <xf numFmtId="171" fontId="115" fillId="0" borderId="54" xfId="15" applyNumberFormat="1" applyFont="1" applyFill="1" applyBorder="1" applyAlignment="1" applyProtection="1">
      <alignment wrapText="1"/>
      <protection/>
    </xf>
    <xf numFmtId="169" fontId="115" fillId="0" borderId="54" xfId="15" applyNumberFormat="1" applyFont="1" applyFill="1" applyBorder="1" applyAlignment="1" applyProtection="1">
      <alignment horizontal="right" wrapText="1"/>
      <protection/>
    </xf>
    <xf numFmtId="168" fontId="114" fillId="0" borderId="0" xfId="0" applyNumberFormat="1"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169" fontId="114" fillId="0" borderId="0" xfId="0" applyNumberFormat="1" applyFont="1" applyFill="1" applyBorder="1" applyAlignment="1" applyProtection="1">
      <alignment vertical="center"/>
      <protection/>
    </xf>
    <xf numFmtId="0" fontId="105" fillId="0" borderId="0" xfId="0" applyFont="1" applyFill="1" applyBorder="1" applyAlignment="1">
      <alignment horizontal="left" vertical="center"/>
    </xf>
    <xf numFmtId="0" fontId="105" fillId="0" borderId="0" xfId="0" applyFont="1" applyFill="1" applyBorder="1" applyAlignment="1">
      <alignment horizontal="left" vertical="top"/>
    </xf>
    <xf numFmtId="169" fontId="115" fillId="0" borderId="72" xfId="15" applyNumberFormat="1" applyFont="1" applyFill="1" applyBorder="1" applyAlignment="1" applyProtection="1">
      <alignment horizontal="right"/>
      <protection/>
    </xf>
    <xf numFmtId="0" fontId="105" fillId="0" borderId="0" xfId="0" applyFont="1" applyFill="1" applyBorder="1" applyAlignment="1">
      <alignment horizontal="right" vertical="top"/>
    </xf>
    <xf numFmtId="0" fontId="116" fillId="35" borderId="0" xfId="15" applyNumberFormat="1" applyFont="1" applyFill="1" applyBorder="1" applyAlignment="1" applyProtection="1">
      <alignment horizontal="right"/>
      <protection/>
    </xf>
    <xf numFmtId="169" fontId="115" fillId="2" borderId="72" xfId="15" applyNumberFormat="1" applyFont="1" applyFill="1" applyBorder="1" applyAlignment="1" applyProtection="1">
      <alignment horizontal="right"/>
      <protection locked="0"/>
    </xf>
    <xf numFmtId="0" fontId="105" fillId="2" borderId="73" xfId="0" applyFont="1" applyFill="1" applyBorder="1" applyAlignment="1" applyProtection="1">
      <alignment horizontal="right" vertical="top"/>
      <protection locked="0"/>
    </xf>
    <xf numFmtId="0" fontId="118" fillId="0" borderId="0" xfId="0" applyFont="1" applyFill="1" applyBorder="1" applyAlignment="1">
      <alignment horizontal="left" vertical="top"/>
    </xf>
    <xf numFmtId="0" fontId="0" fillId="0" borderId="0" xfId="0" applyFont="1" applyFill="1" applyBorder="1" applyAlignment="1">
      <alignment horizontal="right" vertical="top"/>
    </xf>
    <xf numFmtId="0" fontId="14" fillId="35" borderId="0" xfId="0" applyFont="1" applyFill="1" applyBorder="1" applyAlignment="1" applyProtection="1">
      <alignment horizontal="right" vertical="top"/>
      <protection/>
    </xf>
    <xf numFmtId="0" fontId="10" fillId="0" borderId="0" xfId="0" applyFont="1" applyFill="1" applyBorder="1" applyAlignment="1" applyProtection="1">
      <alignment horizontal="left" vertical="top" wrapText="1"/>
      <protection/>
    </xf>
    <xf numFmtId="168" fontId="114" fillId="0" borderId="54" xfId="0" applyNumberFormat="1" applyFont="1" applyFill="1" applyBorder="1" applyAlignment="1" applyProtection="1">
      <alignment horizontal="left" vertical="top"/>
      <protection/>
    </xf>
    <xf numFmtId="0" fontId="8" fillId="35" borderId="56" xfId="0" applyFont="1" applyFill="1" applyBorder="1" applyAlignment="1" applyProtection="1">
      <alignment horizontal="left" vertical="top" wrapText="1"/>
      <protection/>
    </xf>
    <xf numFmtId="171" fontId="12" fillId="0" borderId="54" xfId="0" applyNumberFormat="1" applyFont="1" applyFill="1" applyBorder="1" applyAlignment="1" applyProtection="1">
      <alignment horizontal="right"/>
      <protection/>
    </xf>
    <xf numFmtId="168" fontId="114" fillId="0" borderId="69" xfId="0" applyNumberFormat="1" applyFont="1" applyFill="1" applyBorder="1" applyAlignment="1" applyProtection="1">
      <alignment horizontal="left" vertical="top"/>
      <protection/>
    </xf>
    <xf numFmtId="171" fontId="116" fillId="35" borderId="69" xfId="15" applyNumberFormat="1" applyFont="1" applyFill="1" applyBorder="1" applyAlignment="1" applyProtection="1">
      <alignment horizontal="right" vertical="center" wrapText="1"/>
      <protection/>
    </xf>
    <xf numFmtId="168" fontId="114" fillId="0" borderId="49" xfId="0" applyNumberFormat="1" applyFont="1" applyFill="1" applyBorder="1" applyAlignment="1" applyProtection="1">
      <alignment horizontal="left" vertical="top"/>
      <protection/>
    </xf>
    <xf numFmtId="0" fontId="16" fillId="35" borderId="50" xfId="0" applyFont="1" applyFill="1" applyBorder="1" applyAlignment="1" applyProtection="1">
      <alignment horizontal="left" vertical="top" wrapText="1"/>
      <protection/>
    </xf>
    <xf numFmtId="171" fontId="115" fillId="0" borderId="64" xfId="15" applyNumberFormat="1" applyFont="1" applyFill="1" applyBorder="1" applyAlignment="1" applyProtection="1">
      <alignment horizontal="right" wrapText="1"/>
      <protection/>
    </xf>
    <xf numFmtId="171" fontId="116" fillId="35" borderId="49" xfId="15" applyNumberFormat="1" applyFont="1" applyFill="1" applyBorder="1" applyAlignment="1" applyProtection="1">
      <alignment horizontal="right" vertical="center" wrapText="1"/>
      <protection/>
    </xf>
    <xf numFmtId="171" fontId="115" fillId="0" borderId="56" xfId="15" applyNumberFormat="1" applyFont="1" applyFill="1" applyBorder="1" applyAlignment="1" applyProtection="1">
      <alignment horizontal="right" wrapText="1"/>
      <protection/>
    </xf>
    <xf numFmtId="168" fontId="114" fillId="0" borderId="66" xfId="0" applyNumberFormat="1" applyFont="1" applyFill="1" applyBorder="1" applyAlignment="1" applyProtection="1">
      <alignment horizontal="left" vertical="top"/>
      <protection/>
    </xf>
    <xf numFmtId="0" fontId="15" fillId="35" borderId="53" xfId="0" applyFont="1" applyFill="1" applyBorder="1" applyAlignment="1" applyProtection="1">
      <alignment horizontal="left" vertical="center" wrapText="1"/>
      <protection/>
    </xf>
    <xf numFmtId="0" fontId="8" fillId="0" borderId="56" xfId="0" applyFont="1" applyFill="1" applyBorder="1" applyAlignment="1" applyProtection="1">
      <alignment horizontal="left" vertical="top" wrapText="1"/>
      <protection/>
    </xf>
    <xf numFmtId="171" fontId="12" fillId="0" borderId="66" xfId="0" applyNumberFormat="1" applyFont="1" applyFill="1" applyBorder="1" applyAlignment="1" applyProtection="1">
      <alignment horizontal="right"/>
      <protection/>
    </xf>
    <xf numFmtId="171" fontId="12" fillId="0" borderId="49" xfId="0" applyNumberFormat="1" applyFont="1" applyFill="1" applyBorder="1" applyAlignment="1" applyProtection="1">
      <alignment horizontal="right"/>
      <protection/>
    </xf>
    <xf numFmtId="171" fontId="115" fillId="0" borderId="69" xfId="15" applyNumberFormat="1" applyFont="1" applyFill="1" applyBorder="1" applyAlignment="1" applyProtection="1">
      <alignment horizontal="right" wrapText="1"/>
      <protection/>
    </xf>
    <xf numFmtId="0" fontId="13" fillId="35" borderId="0" xfId="0" applyFont="1" applyFill="1" applyBorder="1" applyAlignment="1" applyProtection="1">
      <alignment horizontal="left" vertical="top" wrapText="1"/>
      <protection/>
    </xf>
    <xf numFmtId="0" fontId="13" fillId="0" borderId="64" xfId="0" applyFont="1" applyFill="1" applyBorder="1" applyAlignment="1" applyProtection="1">
      <alignment wrapText="1"/>
      <protection/>
    </xf>
    <xf numFmtId="171" fontId="115" fillId="0" borderId="49" xfId="15" applyNumberFormat="1" applyFont="1" applyFill="1" applyBorder="1" applyAlignment="1" applyProtection="1">
      <alignment horizontal="right" wrapText="1"/>
      <protection/>
    </xf>
    <xf numFmtId="0" fontId="13" fillId="35" borderId="51" xfId="0" applyFont="1" applyFill="1" applyBorder="1" applyAlignment="1" applyProtection="1">
      <alignment horizontal="left" vertical="top" wrapText="1"/>
      <protection/>
    </xf>
    <xf numFmtId="3" fontId="13" fillId="0" borderId="51" xfId="0" applyNumberFormat="1" applyFont="1" applyFill="1" applyBorder="1" applyAlignment="1" applyProtection="1">
      <alignment wrapText="1"/>
      <protection/>
    </xf>
    <xf numFmtId="171" fontId="115" fillId="0" borderId="66" xfId="15" applyNumberFormat="1" applyFont="1" applyFill="1" applyBorder="1" applyAlignment="1" applyProtection="1">
      <alignment horizontal="right" wrapText="1"/>
      <protection/>
    </xf>
    <xf numFmtId="168" fontId="114" fillId="35" borderId="69" xfId="0" applyNumberFormat="1" applyFont="1" applyFill="1" applyBorder="1" applyAlignment="1" applyProtection="1">
      <alignment horizontal="left" vertical="top"/>
      <protection/>
    </xf>
    <xf numFmtId="171" fontId="12" fillId="35" borderId="62" xfId="0" applyNumberFormat="1" applyFont="1" applyFill="1" applyBorder="1" applyAlignment="1" applyProtection="1">
      <alignment horizontal="right" vertical="center"/>
      <protection/>
    </xf>
    <xf numFmtId="0" fontId="114" fillId="35" borderId="49" xfId="0" applyFont="1" applyFill="1" applyBorder="1" applyAlignment="1" applyProtection="1">
      <alignment horizontal="left" vertical="top"/>
      <protection/>
    </xf>
    <xf numFmtId="0" fontId="12" fillId="35" borderId="50"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protection locked="0"/>
    </xf>
    <xf numFmtId="171" fontId="114" fillId="35" borderId="74" xfId="0" applyNumberFormat="1" applyFont="1" applyFill="1" applyBorder="1" applyAlignment="1" applyProtection="1">
      <alignment horizontal="right" vertical="center"/>
      <protection/>
    </xf>
    <xf numFmtId="171" fontId="114" fillId="2" borderId="56" xfId="0" applyNumberFormat="1" applyFont="1" applyFill="1" applyBorder="1" applyAlignment="1" applyProtection="1">
      <alignment horizontal="right"/>
      <protection locked="0"/>
    </xf>
    <xf numFmtId="0" fontId="114" fillId="35" borderId="66" xfId="0" applyFont="1" applyFill="1" applyBorder="1" applyAlignment="1" applyProtection="1">
      <alignment horizontal="left" vertical="top"/>
      <protection/>
    </xf>
    <xf numFmtId="0" fontId="12" fillId="35" borderId="53" xfId="0" applyFont="1" applyFill="1" applyBorder="1" applyAlignment="1" applyProtection="1">
      <alignment horizontal="left" vertical="top" wrapText="1"/>
      <protection/>
    </xf>
    <xf numFmtId="171" fontId="114" fillId="35" borderId="64" xfId="0" applyNumberFormat="1" applyFont="1" applyFill="1" applyBorder="1" applyAlignment="1" applyProtection="1">
      <alignment horizontal="right" vertical="center"/>
      <protection/>
    </xf>
    <xf numFmtId="168" fontId="114" fillId="35" borderId="49" xfId="0" applyNumberFormat="1" applyFont="1" applyFill="1" applyBorder="1" applyAlignment="1" applyProtection="1">
      <alignment horizontal="left" vertical="top"/>
      <protection/>
    </xf>
    <xf numFmtId="0" fontId="12" fillId="35" borderId="0"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vertical="center"/>
      <protection locked="0"/>
    </xf>
    <xf numFmtId="171" fontId="12" fillId="35" borderId="74" xfId="0" applyNumberFormat="1" applyFont="1" applyFill="1" applyBorder="1" applyAlignment="1" applyProtection="1">
      <alignment horizontal="right" vertical="center"/>
      <protection/>
    </xf>
    <xf numFmtId="171" fontId="12" fillId="2" borderId="56" xfId="0" applyNumberFormat="1" applyFont="1" applyFill="1" applyBorder="1" applyAlignment="1" applyProtection="1">
      <alignment horizontal="right" vertical="center"/>
      <protection locked="0"/>
    </xf>
    <xf numFmtId="0" fontId="12" fillId="35" borderId="51" xfId="0" applyFont="1" applyFill="1" applyBorder="1" applyAlignment="1" applyProtection="1">
      <alignment horizontal="left" vertical="top" wrapText="1"/>
      <protection/>
    </xf>
    <xf numFmtId="0" fontId="8" fillId="35" borderId="64" xfId="0" applyFont="1" applyFill="1" applyBorder="1" applyAlignment="1" applyProtection="1">
      <alignment horizontal="left" vertical="top" wrapText="1"/>
      <protection/>
    </xf>
    <xf numFmtId="171" fontId="12" fillId="35" borderId="64" xfId="0" applyNumberFormat="1" applyFont="1" applyFill="1" applyBorder="1" applyAlignment="1" applyProtection="1">
      <alignment horizontal="right" vertical="center"/>
      <protection/>
    </xf>
    <xf numFmtId="0" fontId="12" fillId="35" borderId="56" xfId="0" applyFont="1" applyFill="1" applyBorder="1" applyAlignment="1" applyProtection="1">
      <alignment horizontal="left" vertical="top"/>
      <protection/>
    </xf>
    <xf numFmtId="171" fontId="12" fillId="0" borderId="66" xfId="0" applyNumberFormat="1" applyFont="1" applyFill="1" applyBorder="1" applyAlignment="1" applyProtection="1">
      <alignment horizontal="right" vertical="center"/>
      <protection/>
    </xf>
    <xf numFmtId="171" fontId="12" fillId="0" borderId="54" xfId="0" applyNumberFormat="1" applyFont="1" applyFill="1" applyBorder="1" applyAlignment="1" applyProtection="1">
      <alignment horizontal="right" vertical="center"/>
      <protection/>
    </xf>
    <xf numFmtId="171" fontId="115" fillId="2" borderId="75" xfId="15" applyNumberFormat="1" applyFont="1" applyBorder="1" applyAlignment="1" applyProtection="1">
      <alignment horizontal="right" wrapText="1"/>
      <protection locked="0"/>
    </xf>
    <xf numFmtId="173" fontId="116" fillId="0" borderId="69" xfId="15" applyNumberFormat="1" applyFont="1" applyFill="1" applyBorder="1" applyAlignment="1" applyProtection="1">
      <alignment/>
      <protection locked="0"/>
    </xf>
    <xf numFmtId="171" fontId="114" fillId="0" borderId="64" xfId="0" applyNumberFormat="1" applyFont="1" applyFill="1" applyBorder="1" applyAlignment="1" applyProtection="1">
      <alignment horizontal="right" wrapText="1"/>
      <protection/>
    </xf>
    <xf numFmtId="173" fontId="116" fillId="0" borderId="49" xfId="15" applyNumberFormat="1" applyFont="1" applyFill="1" applyBorder="1" applyAlignment="1" applyProtection="1">
      <alignment/>
      <protection locked="0"/>
    </xf>
    <xf numFmtId="171" fontId="114" fillId="0" borderId="56" xfId="0" applyNumberFormat="1" applyFont="1" applyFill="1" applyBorder="1" applyAlignment="1" applyProtection="1">
      <alignment horizontal="right" wrapText="1"/>
      <protection/>
    </xf>
    <xf numFmtId="0" fontId="105" fillId="0" borderId="74" xfId="0" applyFont="1" applyFill="1" applyBorder="1" applyAlignment="1" applyProtection="1">
      <alignment horizontal="left" vertical="top" wrapText="1"/>
      <protection/>
    </xf>
    <xf numFmtId="171" fontId="115" fillId="0" borderId="49" xfId="15" applyNumberFormat="1" applyFont="1" applyFill="1" applyBorder="1" applyAlignment="1" applyProtection="1">
      <alignment/>
      <protection/>
    </xf>
    <xf numFmtId="173" fontId="12" fillId="0" borderId="69" xfId="0" applyNumberFormat="1" applyFont="1" applyFill="1" applyBorder="1" applyAlignment="1" applyProtection="1">
      <alignment horizontal="right"/>
      <protection/>
    </xf>
    <xf numFmtId="0" fontId="13" fillId="35" borderId="50" xfId="0" applyFont="1" applyFill="1" applyBorder="1" applyAlignment="1" applyProtection="1">
      <alignment horizontal="left" vertical="top" wrapText="1"/>
      <protection/>
    </xf>
    <xf numFmtId="171" fontId="13" fillId="35" borderId="64" xfId="0" applyNumberFormat="1" applyFont="1" applyFill="1" applyBorder="1" applyAlignment="1" applyProtection="1">
      <alignment horizontal="right" wrapText="1"/>
      <protection/>
    </xf>
    <xf numFmtId="173" fontId="12" fillId="0" borderId="49" xfId="0" applyNumberFormat="1" applyFont="1" applyFill="1" applyBorder="1" applyAlignment="1" applyProtection="1">
      <alignment horizontal="right"/>
      <protection/>
    </xf>
    <xf numFmtId="171" fontId="13" fillId="35" borderId="56" xfId="0" applyNumberFormat="1" applyFont="1" applyFill="1" applyBorder="1" applyAlignment="1" applyProtection="1">
      <alignment horizontal="right" wrapText="1"/>
      <protection/>
    </xf>
    <xf numFmtId="0" fontId="11" fillId="35" borderId="53"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171" fontId="12" fillId="35" borderId="54" xfId="0" applyNumberFormat="1" applyFont="1" applyFill="1" applyBorder="1" applyAlignment="1" applyProtection="1">
      <alignment horizontal="right" vertical="center"/>
      <protection/>
    </xf>
    <xf numFmtId="168" fontId="114" fillId="35" borderId="54" xfId="0" applyNumberFormat="1" applyFont="1" applyFill="1" applyBorder="1" applyAlignment="1" applyProtection="1">
      <alignment horizontal="left" vertical="top"/>
      <protection/>
    </xf>
    <xf numFmtId="171" fontId="115" fillId="2" borderId="54" xfId="15" applyNumberFormat="1" applyFont="1" applyFill="1" applyBorder="1" applyAlignment="1" applyProtection="1">
      <alignment wrapText="1"/>
      <protection locked="0"/>
    </xf>
    <xf numFmtId="171" fontId="12" fillId="2" borderId="54" xfId="0" applyNumberFormat="1" applyFont="1" applyFill="1" applyBorder="1" applyAlignment="1" applyProtection="1">
      <alignment/>
      <protection locked="0"/>
    </xf>
    <xf numFmtId="171" fontId="115" fillId="35" borderId="54" xfId="15" applyNumberFormat="1" applyFont="1" applyFill="1" applyBorder="1" applyAlignment="1" applyProtection="1">
      <alignment horizontal="right" vertical="center" wrapText="1"/>
      <protection/>
    </xf>
    <xf numFmtId="0" fontId="119" fillId="20" borderId="54" xfId="33" applyFont="1" applyBorder="1" applyAlignment="1" applyProtection="1">
      <alignment horizontal="center" vertical="center"/>
      <protection/>
    </xf>
    <xf numFmtId="171" fontId="12" fillId="35" borderId="56" xfId="0" applyNumberFormat="1" applyFont="1" applyFill="1" applyBorder="1" applyAlignment="1" applyProtection="1">
      <alignment horizontal="right" vertical="center"/>
      <protection/>
    </xf>
    <xf numFmtId="171" fontId="115" fillId="2" borderId="64" xfId="15" applyNumberFormat="1" applyFont="1" applyBorder="1" applyAlignment="1" applyProtection="1">
      <alignment horizontal="right" wrapText="1"/>
      <protection locked="0"/>
    </xf>
    <xf numFmtId="171" fontId="12" fillId="35" borderId="54" xfId="0" applyNumberFormat="1" applyFont="1" applyFill="1" applyBorder="1" applyAlignment="1" applyProtection="1">
      <alignment horizontal="right"/>
      <protection/>
    </xf>
    <xf numFmtId="0" fontId="0" fillId="35" borderId="0" xfId="0" applyFont="1" applyFill="1" applyBorder="1" applyAlignment="1" applyProtection="1">
      <alignment horizontal="left" vertical="top"/>
      <protection/>
    </xf>
    <xf numFmtId="171" fontId="12" fillId="0" borderId="69" xfId="0" applyNumberFormat="1" applyFont="1" applyFill="1" applyBorder="1" applyAlignment="1" applyProtection="1">
      <alignment horizontal="right" vertical="center"/>
      <protection/>
    </xf>
    <xf numFmtId="0" fontId="16" fillId="0" borderId="0" xfId="0" applyFont="1" applyFill="1" applyBorder="1" applyAlignment="1" applyProtection="1">
      <alignment horizontal="left" vertical="top"/>
      <protection/>
    </xf>
    <xf numFmtId="171" fontId="116" fillId="0" borderId="69" xfId="15" applyNumberFormat="1" applyFont="1" applyFill="1" applyBorder="1" applyAlignment="1" applyProtection="1">
      <alignment horizontal="right" wrapText="1"/>
      <protection locked="0"/>
    </xf>
    <xf numFmtId="171" fontId="114" fillId="35" borderId="64" xfId="0" applyNumberFormat="1" applyFont="1" applyFill="1" applyBorder="1" applyAlignment="1" applyProtection="1">
      <alignment horizontal="right" wrapText="1"/>
      <protection/>
    </xf>
    <xf numFmtId="0" fontId="11" fillId="35" borderId="50" xfId="0" applyFont="1" applyFill="1" applyBorder="1" applyAlignment="1" applyProtection="1">
      <alignment horizontal="left" vertical="top" wrapText="1"/>
      <protection/>
    </xf>
    <xf numFmtId="171" fontId="114" fillId="35" borderId="56" xfId="0" applyNumberFormat="1" applyFont="1" applyFill="1" applyBorder="1" applyAlignment="1" applyProtection="1">
      <alignment horizontal="right"/>
      <protection/>
    </xf>
    <xf numFmtId="0" fontId="11" fillId="35" borderId="53" xfId="0" applyFont="1" applyFill="1" applyBorder="1" applyAlignment="1" applyProtection="1">
      <alignment horizontal="left" vertical="top"/>
      <protection/>
    </xf>
    <xf numFmtId="0" fontId="105" fillId="35" borderId="64" xfId="0" applyFont="1" applyFill="1" applyBorder="1" applyAlignment="1" applyProtection="1">
      <alignment horizontal="left" vertical="top"/>
      <protection/>
    </xf>
    <xf numFmtId="181" fontId="12" fillId="0" borderId="69" xfId="0" applyNumberFormat="1" applyFont="1" applyFill="1" applyBorder="1" applyAlignment="1" applyProtection="1">
      <alignment horizontal="right"/>
      <protection/>
    </xf>
    <xf numFmtId="0" fontId="11" fillId="34" borderId="50" xfId="0" applyFont="1" applyFill="1" applyBorder="1" applyAlignment="1" applyProtection="1">
      <alignment vertical="top" wrapText="1"/>
      <protection/>
    </xf>
    <xf numFmtId="0" fontId="11" fillId="35" borderId="50" xfId="0" applyFont="1" applyFill="1" applyBorder="1" applyAlignment="1" applyProtection="1">
      <alignment vertical="top" wrapText="1"/>
      <protection/>
    </xf>
    <xf numFmtId="171" fontId="13" fillId="2" borderId="56" xfId="0" applyNumberFormat="1" applyFont="1" applyFill="1" applyBorder="1" applyAlignment="1" applyProtection="1">
      <alignment horizontal="right" wrapText="1"/>
      <protection locked="0"/>
    </xf>
    <xf numFmtId="169" fontId="116" fillId="0" borderId="49" xfId="15" applyNumberFormat="1" applyFont="1" applyFill="1" applyBorder="1" applyAlignment="1" applyProtection="1">
      <alignment horizontal="right" wrapText="1"/>
      <protection locked="0"/>
    </xf>
    <xf numFmtId="0" fontId="11" fillId="35" borderId="53" xfId="0" applyFont="1" applyFill="1" applyBorder="1" applyAlignment="1" applyProtection="1">
      <alignment vertical="top" wrapText="1"/>
      <protection/>
    </xf>
    <xf numFmtId="0" fontId="11" fillId="35" borderId="64" xfId="0" applyFont="1" applyFill="1" applyBorder="1" applyAlignment="1" applyProtection="1">
      <alignment vertical="top" wrapText="1"/>
      <protection/>
    </xf>
    <xf numFmtId="3" fontId="13" fillId="35" borderId="64" xfId="0" applyNumberFormat="1" applyFont="1" applyFill="1" applyBorder="1" applyAlignment="1" applyProtection="1">
      <alignment horizontal="right" wrapText="1"/>
      <protection/>
    </xf>
    <xf numFmtId="3" fontId="13" fillId="35" borderId="56" xfId="0" applyNumberFormat="1" applyFont="1" applyFill="1" applyBorder="1" applyAlignment="1" applyProtection="1">
      <alignment horizontal="right" wrapText="1"/>
      <protection/>
    </xf>
    <xf numFmtId="0" fontId="13" fillId="35" borderId="53" xfId="0" applyFont="1" applyFill="1" applyBorder="1" applyAlignment="1" applyProtection="1">
      <alignment vertical="top" wrapText="1"/>
      <protection/>
    </xf>
    <xf numFmtId="171" fontId="115" fillId="0" borderId="54" xfId="15" applyNumberFormat="1" applyFont="1" applyFill="1" applyBorder="1" applyAlignment="1" applyProtection="1">
      <alignment horizontal="right" wrapText="1"/>
      <protection/>
    </xf>
    <xf numFmtId="168" fontId="114" fillId="0" borderId="49" xfId="0" applyNumberFormat="1" applyFont="1" applyFill="1" applyBorder="1" applyAlignment="1" applyProtection="1">
      <alignment vertical="top"/>
      <protection/>
    </xf>
    <xf numFmtId="171" fontId="13" fillId="2" borderId="64" xfId="0" applyNumberFormat="1" applyFont="1" applyFill="1" applyBorder="1" applyAlignment="1" applyProtection="1">
      <alignment horizontal="right" wrapText="1"/>
      <protection locked="0"/>
    </xf>
    <xf numFmtId="171" fontId="12" fillId="2" borderId="69" xfId="0" applyNumberFormat="1" applyFont="1" applyFill="1" applyBorder="1" applyAlignment="1" applyProtection="1">
      <alignment horizontal="right"/>
      <protection locked="0"/>
    </xf>
    <xf numFmtId="171" fontId="115" fillId="35" borderId="54" xfId="15" applyNumberFormat="1" applyFont="1" applyFill="1" applyBorder="1" applyAlignment="1" applyProtection="1">
      <alignment horizontal="right" wrapText="1"/>
      <protection/>
    </xf>
    <xf numFmtId="171" fontId="115" fillId="35" borderId="54" xfId="21" applyNumberFormat="1" applyFont="1" applyFill="1" applyBorder="1" applyAlignment="1" applyProtection="1">
      <alignment horizontal="right" wrapText="1"/>
      <protection/>
    </xf>
    <xf numFmtId="169" fontId="115" fillId="35" borderId="54" xfId="15" applyNumberFormat="1" applyFont="1" applyFill="1" applyBorder="1" applyAlignment="1" applyProtection="1">
      <alignment horizontal="right" wrapText="1"/>
      <protection/>
    </xf>
    <xf numFmtId="0" fontId="113" fillId="20" borderId="51" xfId="33" applyFont="1" applyBorder="1" applyAlignment="1" applyProtection="1">
      <alignment horizontal="center" vertical="center"/>
      <protection/>
    </xf>
    <xf numFmtId="169" fontId="12" fillId="2" borderId="66" xfId="0" applyNumberFormat="1" applyFont="1" applyFill="1" applyBorder="1" applyAlignment="1" applyProtection="1">
      <alignment horizontal="right"/>
      <protection locked="0"/>
    </xf>
    <xf numFmtId="169" fontId="12" fillId="0" borderId="69" xfId="0" applyNumberFormat="1" applyFont="1" applyFill="1" applyBorder="1" applyAlignment="1" applyProtection="1">
      <alignment horizontal="right"/>
      <protection/>
    </xf>
    <xf numFmtId="170" fontId="13" fillId="2" borderId="64" xfId="0" applyNumberFormat="1" applyFont="1" applyFill="1" applyBorder="1" applyAlignment="1" applyProtection="1">
      <alignment horizontal="right" wrapText="1"/>
      <protection/>
    </xf>
    <xf numFmtId="169" fontId="12" fillId="0" borderId="49" xfId="0" applyNumberFormat="1" applyFont="1" applyFill="1" applyBorder="1" applyAlignment="1" applyProtection="1">
      <alignment horizontal="right"/>
      <protection/>
    </xf>
    <xf numFmtId="169" fontId="12" fillId="2" borderId="66" xfId="0" applyNumberFormat="1" applyFont="1" applyFill="1" applyBorder="1" applyAlignment="1" applyProtection="1">
      <alignment horizontal="right"/>
      <protection/>
    </xf>
    <xf numFmtId="169" fontId="115" fillId="2" borderId="54" xfId="15" applyNumberFormat="1" applyFont="1" applyFill="1" applyBorder="1" applyAlignment="1" applyProtection="1">
      <alignment horizontal="right" wrapText="1"/>
      <protection locked="0"/>
    </xf>
    <xf numFmtId="171" fontId="116" fillId="35" borderId="62" xfId="15" applyNumberFormat="1" applyFont="1" applyFill="1" applyBorder="1" applyAlignment="1" applyProtection="1">
      <alignment horizontal="right" wrapText="1"/>
      <protection/>
    </xf>
    <xf numFmtId="171" fontId="116" fillId="35" borderId="74" xfId="15" applyNumberFormat="1" applyFont="1" applyFill="1" applyBorder="1" applyAlignment="1" applyProtection="1">
      <alignment horizontal="right" wrapText="1"/>
      <protection/>
    </xf>
    <xf numFmtId="171" fontId="115" fillId="2" borderId="56" xfId="15" applyNumberFormat="1" applyFont="1" applyBorder="1" applyAlignment="1" applyProtection="1">
      <alignment horizontal="right" wrapText="1"/>
      <protection locked="0"/>
    </xf>
    <xf numFmtId="171" fontId="12" fillId="35" borderId="74" xfId="0" applyNumberFormat="1" applyFont="1" applyFill="1" applyBorder="1" applyAlignment="1" applyProtection="1">
      <alignment horizontal="right"/>
      <protection/>
    </xf>
    <xf numFmtId="171" fontId="12" fillId="2" borderId="56" xfId="0" applyNumberFormat="1" applyFont="1" applyFill="1" applyBorder="1" applyAlignment="1" applyProtection="1">
      <alignment horizontal="right"/>
      <protection/>
    </xf>
    <xf numFmtId="168" fontId="114" fillId="35" borderId="66" xfId="0" applyNumberFormat="1" applyFont="1" applyFill="1" applyBorder="1" applyAlignment="1" applyProtection="1">
      <alignment horizontal="left" vertical="top"/>
      <protection/>
    </xf>
    <xf numFmtId="171" fontId="12" fillId="2" borderId="66" xfId="0" applyNumberFormat="1" applyFont="1" applyFill="1" applyBorder="1" applyAlignment="1" applyProtection="1">
      <alignment horizontal="right"/>
      <protection locked="0"/>
    </xf>
    <xf numFmtId="171" fontId="115" fillId="0" borderId="54" xfId="15" applyNumberFormat="1" applyFont="1" applyFill="1" applyBorder="1" applyAlignment="1" applyProtection="1">
      <alignment horizontal="right"/>
      <protection/>
    </xf>
    <xf numFmtId="9" fontId="115" fillId="2" borderId="76" xfId="15" applyNumberFormat="1" applyFont="1" applyBorder="1" applyAlignment="1" applyProtection="1">
      <alignment horizontal="right" wrapText="1"/>
      <protection locked="0"/>
    </xf>
    <xf numFmtId="9" fontId="114" fillId="2" borderId="64" xfId="0" applyNumberFormat="1" applyFont="1" applyFill="1" applyBorder="1" applyAlignment="1" applyProtection="1">
      <alignment horizontal="right" wrapText="1"/>
      <protection/>
    </xf>
    <xf numFmtId="9" fontId="114" fillId="2" borderId="56" xfId="0" applyNumberFormat="1" applyFont="1" applyFill="1" applyBorder="1" applyAlignment="1" applyProtection="1">
      <alignment horizontal="right" wrapText="1"/>
      <protection/>
    </xf>
    <xf numFmtId="9" fontId="13" fillId="2" borderId="56" xfId="0" applyNumberFormat="1" applyFont="1" applyFill="1" applyBorder="1" applyAlignment="1" applyProtection="1">
      <alignment horizontal="right" wrapText="1"/>
      <protection/>
    </xf>
    <xf numFmtId="0" fontId="115" fillId="0" borderId="54" xfId="15" applyNumberFormat="1" applyFont="1" applyFill="1" applyBorder="1" applyAlignment="1" applyProtection="1">
      <alignment horizontal="right" wrapText="1"/>
      <protection/>
    </xf>
    <xf numFmtId="3" fontId="115" fillId="0" borderId="54" xfId="15" applyNumberFormat="1" applyFont="1" applyFill="1" applyBorder="1" applyAlignment="1" applyProtection="1">
      <alignment horizontal="right" wrapText="1"/>
      <protection/>
    </xf>
    <xf numFmtId="169" fontId="115" fillId="2" borderId="54" xfId="15" applyNumberFormat="1" applyFont="1" applyBorder="1" applyAlignment="1" applyProtection="1">
      <alignment horizontal="right" wrapText="1"/>
      <protection locked="0"/>
    </xf>
    <xf numFmtId="0" fontId="105" fillId="35" borderId="0" xfId="0" applyFont="1" applyFill="1" applyBorder="1" applyAlignment="1">
      <alignment vertical="top" wrapText="1"/>
    </xf>
    <xf numFmtId="171" fontId="115" fillId="2" borderId="77" xfId="15" applyNumberFormat="1" applyFont="1" applyBorder="1" applyAlignment="1" applyProtection="1">
      <alignment horizontal="right" wrapText="1"/>
      <protection locked="0"/>
    </xf>
    <xf numFmtId="171" fontId="115" fillId="0" borderId="62" xfId="15" applyNumberFormat="1" applyFont="1" applyFill="1" applyBorder="1" applyAlignment="1" applyProtection="1">
      <alignment horizontal="right"/>
      <protection/>
    </xf>
    <xf numFmtId="171" fontId="12" fillId="2" borderId="54" xfId="0" applyNumberFormat="1" applyFont="1" applyFill="1" applyBorder="1" applyAlignment="1" applyProtection="1">
      <alignment horizontal="right"/>
      <protection locked="0"/>
    </xf>
    <xf numFmtId="0" fontId="85" fillId="0" borderId="0" xfId="15" applyFont="1" applyFill="1" applyBorder="1" applyAlignment="1">
      <alignment horizontal="left" vertical="top"/>
    </xf>
    <xf numFmtId="169" fontId="12" fillId="0" borderId="54" xfId="0" applyNumberFormat="1" applyFont="1" applyFill="1" applyBorder="1" applyAlignment="1" applyProtection="1">
      <alignment horizontal="right"/>
      <protection/>
    </xf>
    <xf numFmtId="168" fontId="120" fillId="35" borderId="78" xfId="0" applyNumberFormat="1" applyFont="1" applyFill="1" applyBorder="1" applyAlignment="1" applyProtection="1">
      <alignment vertical="center" wrapText="1"/>
      <protection/>
    </xf>
    <xf numFmtId="171" fontId="116" fillId="0" borderId="0" xfId="15" applyNumberFormat="1" applyFont="1" applyFill="1" applyBorder="1" applyAlignment="1" applyProtection="1">
      <alignment horizontal="right"/>
      <protection locked="0"/>
    </xf>
    <xf numFmtId="168" fontId="114" fillId="0" borderId="0" xfId="0" applyNumberFormat="1" applyFont="1" applyFill="1" applyBorder="1" applyAlignment="1" applyProtection="1">
      <alignment horizontal="left" vertical="top"/>
      <protection/>
    </xf>
    <xf numFmtId="169" fontId="12" fillId="0" borderId="51" xfId="0" applyNumberFormat="1" applyFont="1" applyFill="1" applyBorder="1" applyAlignment="1" applyProtection="1">
      <alignment horizontal="right"/>
      <protection/>
    </xf>
    <xf numFmtId="0" fontId="12" fillId="0" borderId="0" xfId="0" applyFont="1" applyFill="1" applyBorder="1" applyAlignment="1" applyProtection="1">
      <alignment horizontal="right"/>
      <protection/>
    </xf>
    <xf numFmtId="169" fontId="115" fillId="2" borderId="51" xfId="15" applyNumberFormat="1" applyFont="1" applyFill="1" applyBorder="1" applyAlignment="1" applyProtection="1">
      <alignment horizontal="right"/>
      <protection locked="0"/>
    </xf>
    <xf numFmtId="0" fontId="0" fillId="35" borderId="0" xfId="0" applyFont="1" applyFill="1" applyBorder="1" applyAlignment="1">
      <alignment horizontal="left" vertical="top"/>
    </xf>
    <xf numFmtId="0" fontId="0" fillId="35" borderId="0" xfId="0" applyFont="1" applyFill="1" applyBorder="1" applyAlignment="1">
      <alignment horizontal="right" vertical="top"/>
    </xf>
    <xf numFmtId="173" fontId="12" fillId="0" borderId="54" xfId="0" applyNumberFormat="1" applyFont="1" applyFill="1" applyBorder="1" applyAlignment="1" applyProtection="1">
      <alignment horizontal="right"/>
      <protection/>
    </xf>
    <xf numFmtId="0" fontId="12" fillId="35" borderId="65" xfId="0" applyFont="1" applyFill="1" applyBorder="1" applyAlignment="1" applyProtection="1">
      <alignment horizontal="left" vertical="center"/>
      <protection/>
    </xf>
    <xf numFmtId="0" fontId="8" fillId="35" borderId="50" xfId="0" applyFont="1" applyFill="1" applyBorder="1" applyAlignment="1" applyProtection="1">
      <alignment horizontal="left" vertical="center" wrapText="1"/>
      <protection/>
    </xf>
    <xf numFmtId="173" fontId="12" fillId="0" borderId="66" xfId="0" applyNumberFormat="1" applyFont="1" applyFill="1" applyBorder="1" applyAlignment="1" applyProtection="1">
      <alignment horizontal="right"/>
      <protection/>
    </xf>
    <xf numFmtId="0" fontId="105" fillId="0" borderId="53" xfId="0" applyFont="1" applyFill="1" applyBorder="1" applyAlignment="1">
      <alignment horizontal="left" vertical="top"/>
    </xf>
    <xf numFmtId="0" fontId="105" fillId="35" borderId="64" xfId="0" applyFont="1" applyFill="1" applyBorder="1" applyAlignment="1" applyProtection="1">
      <alignment horizontal="left" vertical="top" wrapText="1"/>
      <protection/>
    </xf>
    <xf numFmtId="173" fontId="12" fillId="0" borderId="64" xfId="0" applyNumberFormat="1" applyFont="1" applyFill="1" applyBorder="1" applyAlignment="1" applyProtection="1">
      <alignment horizontal="right"/>
      <protection/>
    </xf>
    <xf numFmtId="173" fontId="115" fillId="0" borderId="79" xfId="15" applyNumberFormat="1" applyFont="1" applyFill="1" applyBorder="1" applyAlignment="1" applyProtection="1">
      <alignment horizontal="right" wrapText="1"/>
      <protection/>
    </xf>
    <xf numFmtId="0" fontId="20" fillId="36" borderId="0" xfId="0" applyFont="1" applyFill="1" applyBorder="1" applyAlignment="1">
      <alignment horizontal="right" vertical="top" wrapText="1"/>
    </xf>
    <xf numFmtId="171" fontId="12" fillId="0" borderId="62" xfId="33" applyNumberFormat="1" applyFont="1" applyFill="1" applyBorder="1" applyAlignment="1" applyProtection="1">
      <alignment horizontal="right" vertical="center"/>
      <protection/>
    </xf>
    <xf numFmtId="173" fontId="12" fillId="2" borderId="62" xfId="33" applyNumberFormat="1" applyFont="1" applyFill="1" applyBorder="1" applyAlignment="1" applyProtection="1">
      <alignment horizontal="right" vertical="center"/>
      <protection locked="0"/>
    </xf>
    <xf numFmtId="171" fontId="12" fillId="35" borderId="64" xfId="0" applyNumberFormat="1" applyFont="1" applyFill="1" applyBorder="1" applyAlignment="1" applyProtection="1">
      <alignment horizontal="right"/>
      <protection/>
    </xf>
    <xf numFmtId="0" fontId="8" fillId="35" borderId="50" xfId="0" applyFont="1" applyFill="1" applyBorder="1" applyAlignment="1" applyProtection="1">
      <alignment horizontal="left" vertical="top" wrapText="1"/>
      <protection/>
    </xf>
    <xf numFmtId="0" fontId="8" fillId="35" borderId="53" xfId="0" applyFont="1" applyFill="1" applyBorder="1" applyAlignment="1" applyProtection="1">
      <alignment horizontal="left" vertical="top" wrapText="1"/>
      <protection/>
    </xf>
    <xf numFmtId="173" fontId="114" fillId="35" borderId="64" xfId="0" applyNumberFormat="1" applyFont="1" applyFill="1" applyBorder="1" applyAlignment="1" applyProtection="1">
      <alignment horizontal="right" vertical="center"/>
      <protection/>
    </xf>
    <xf numFmtId="0" fontId="8" fillId="35" borderId="51" xfId="0" applyFont="1" applyFill="1" applyBorder="1" applyAlignment="1" applyProtection="1">
      <alignment horizontal="left" vertical="top" wrapText="1"/>
      <protection/>
    </xf>
    <xf numFmtId="173" fontId="12" fillId="35" borderId="64" xfId="0" applyNumberFormat="1" applyFont="1" applyFill="1" applyBorder="1" applyAlignment="1" applyProtection="1">
      <alignment horizontal="right" vertical="center"/>
      <protection/>
    </xf>
    <xf numFmtId="0" fontId="12" fillId="35" borderId="51" xfId="0" applyFont="1" applyFill="1" applyBorder="1" applyAlignment="1" applyProtection="1">
      <alignment horizontal="left" vertical="top"/>
      <protection/>
    </xf>
    <xf numFmtId="173" fontId="12" fillId="0" borderId="66" xfId="0" applyNumberFormat="1" applyFont="1" applyFill="1" applyBorder="1" applyAlignment="1" applyProtection="1">
      <alignment horizontal="right" vertical="center"/>
      <protection/>
    </xf>
    <xf numFmtId="0" fontId="11" fillId="35" borderId="55" xfId="0" applyFont="1" applyFill="1" applyBorder="1" applyAlignment="1" applyProtection="1">
      <alignment horizontal="left" vertical="top"/>
      <protection/>
    </xf>
    <xf numFmtId="0" fontId="105" fillId="35" borderId="56" xfId="0" applyFont="1" applyFill="1" applyBorder="1" applyAlignment="1" applyProtection="1">
      <alignment horizontal="left" vertical="top"/>
      <protection/>
    </xf>
    <xf numFmtId="173" fontId="12" fillId="0" borderId="54" xfId="0" applyNumberFormat="1" applyFont="1" applyFill="1" applyBorder="1" applyAlignment="1" applyProtection="1">
      <alignment horizontal="right" vertical="center"/>
      <protection/>
    </xf>
    <xf numFmtId="173" fontId="115" fillId="2" borderId="67" xfId="15" applyNumberFormat="1" applyFont="1" applyBorder="1" applyAlignment="1" applyProtection="1">
      <alignment horizontal="right" wrapText="1"/>
      <protection locked="0"/>
    </xf>
    <xf numFmtId="173" fontId="115" fillId="2" borderId="54" xfId="15" applyNumberFormat="1" applyFont="1" applyBorder="1" applyAlignment="1" applyProtection="1">
      <alignment horizontal="right"/>
      <protection locked="0"/>
    </xf>
    <xf numFmtId="171" fontId="12" fillId="35" borderId="69" xfId="0" applyNumberFormat="1" applyFont="1" applyFill="1" applyBorder="1" applyAlignment="1" applyProtection="1">
      <alignment horizontal="right" vertical="center"/>
      <protection/>
    </xf>
    <xf numFmtId="171" fontId="115" fillId="0" borderId="64" xfId="15" applyNumberFormat="1" applyFont="1" applyFill="1" applyBorder="1" applyAlignment="1" applyProtection="1">
      <alignment horizontal="right" vertical="center"/>
      <protection/>
    </xf>
    <xf numFmtId="0" fontId="8" fillId="35" borderId="0" xfId="0" applyFont="1" applyFill="1" applyBorder="1" applyAlignment="1" applyProtection="1">
      <alignment horizontal="left" vertical="top" wrapText="1"/>
      <protection/>
    </xf>
    <xf numFmtId="171" fontId="12" fillId="35" borderId="49" xfId="0" applyNumberFormat="1" applyFont="1" applyFill="1" applyBorder="1" applyAlignment="1" applyProtection="1">
      <alignment horizontal="right" vertical="center"/>
      <protection/>
    </xf>
    <xf numFmtId="171" fontId="115" fillId="0" borderId="56" xfId="15" applyNumberFormat="1" applyFont="1" applyFill="1" applyBorder="1" applyAlignment="1" applyProtection="1">
      <alignment horizontal="right"/>
      <protection/>
    </xf>
    <xf numFmtId="171" fontId="114" fillId="35" borderId="49" xfId="0" applyNumberFormat="1" applyFont="1" applyFill="1" applyBorder="1" applyAlignment="1" applyProtection="1">
      <alignment horizontal="right" vertical="center"/>
      <protection/>
    </xf>
    <xf numFmtId="0" fontId="114" fillId="0" borderId="66" xfId="0" applyFont="1" applyFill="1" applyBorder="1" applyAlignment="1" applyProtection="1">
      <alignment horizontal="left" vertical="top"/>
      <protection/>
    </xf>
    <xf numFmtId="173" fontId="114" fillId="0" borderId="66" xfId="0" applyNumberFormat="1" applyFont="1" applyFill="1" applyBorder="1" applyAlignment="1" applyProtection="1">
      <alignment horizontal="right" vertical="center"/>
      <protection/>
    </xf>
    <xf numFmtId="0" fontId="8" fillId="34" borderId="50" xfId="0" applyNumberFormat="1" applyFont="1" applyFill="1" applyBorder="1" applyAlignment="1" applyProtection="1">
      <alignment horizontal="left" vertical="top" wrapText="1"/>
      <protection/>
    </xf>
    <xf numFmtId="171" fontId="115" fillId="2" borderId="64" xfId="15" applyNumberFormat="1" applyFont="1" applyFill="1" applyBorder="1" applyAlignment="1" applyProtection="1">
      <alignment horizontal="right"/>
      <protection locked="0"/>
    </xf>
    <xf numFmtId="171" fontId="117" fillId="35" borderId="74" xfId="15" applyNumberFormat="1" applyFont="1" applyFill="1" applyBorder="1" applyAlignment="1" applyProtection="1">
      <alignment horizontal="left" vertical="center" wrapText="1"/>
      <protection/>
    </xf>
    <xf numFmtId="173" fontId="12" fillId="35" borderId="54" xfId="0" applyNumberFormat="1" applyFont="1" applyFill="1" applyBorder="1" applyAlignment="1" applyProtection="1">
      <alignment horizontal="right"/>
      <protection/>
    </xf>
    <xf numFmtId="171" fontId="115" fillId="2" borderId="67" xfId="15" applyNumberFormat="1" applyFont="1" applyBorder="1" applyAlignment="1" applyProtection="1">
      <alignment horizontal="right" wrapText="1"/>
      <protection locked="0"/>
    </xf>
    <xf numFmtId="181" fontId="12" fillId="0" borderId="54" xfId="0" applyNumberFormat="1" applyFont="1" applyFill="1" applyBorder="1" applyAlignment="1" applyProtection="1">
      <alignment horizontal="right"/>
      <protection/>
    </xf>
    <xf numFmtId="169" fontId="115" fillId="2" borderId="67" xfId="15" applyNumberFormat="1" applyFont="1" applyBorder="1" applyAlignment="1" applyProtection="1">
      <alignment horizontal="right" wrapText="1"/>
      <protection locked="0"/>
    </xf>
    <xf numFmtId="171" fontId="12" fillId="0" borderId="69" xfId="0" applyNumberFormat="1" applyFont="1" applyFill="1" applyBorder="1" applyAlignment="1" applyProtection="1">
      <alignment horizontal="right"/>
      <protection/>
    </xf>
    <xf numFmtId="0" fontId="17" fillId="35" borderId="50" xfId="0" applyFont="1" applyFill="1" applyBorder="1" applyAlignment="1" applyProtection="1">
      <alignment horizontal="left" vertical="top" wrapText="1"/>
      <protection/>
    </xf>
    <xf numFmtId="168" fontId="116" fillId="35" borderId="49" xfId="21" applyNumberFormat="1" applyFont="1" applyFill="1" applyBorder="1" applyAlignment="1" applyProtection="1">
      <alignment horizontal="left" vertical="top"/>
      <protection/>
    </xf>
    <xf numFmtId="171" fontId="115" fillId="2" borderId="62" xfId="15" applyNumberFormat="1" applyFont="1" applyBorder="1" applyAlignment="1" applyProtection="1">
      <alignment horizontal="right" wrapText="1"/>
      <protection locked="0"/>
    </xf>
    <xf numFmtId="171" fontId="116" fillId="35" borderId="74" xfId="21" applyNumberFormat="1" applyFont="1" applyFill="1" applyBorder="1" applyAlignment="1" applyProtection="1">
      <alignment horizontal="right" wrapText="1"/>
      <protection/>
    </xf>
    <xf numFmtId="168" fontId="116" fillId="35" borderId="50" xfId="15" applyNumberFormat="1" applyFont="1" applyFill="1" applyBorder="1" applyAlignment="1" applyProtection="1">
      <alignment horizontal="left" vertical="top"/>
      <protection/>
    </xf>
    <xf numFmtId="0" fontId="21" fillId="28" borderId="55" xfId="41" applyFont="1" applyBorder="1" applyAlignment="1" applyProtection="1">
      <alignment horizontal="left" vertical="top" wrapText="1"/>
      <protection/>
    </xf>
    <xf numFmtId="171" fontId="12" fillId="2" borderId="56" xfId="41" applyNumberFormat="1" applyFont="1" applyFill="1" applyBorder="1" applyAlignment="1" applyProtection="1">
      <alignment horizontal="right" wrapText="1"/>
      <protection locked="0"/>
    </xf>
    <xf numFmtId="171" fontId="121" fillId="28" borderId="64" xfId="41" applyNumberFormat="1" applyFont="1" applyBorder="1" applyAlignment="1" applyProtection="1">
      <alignment horizontal="right" wrapText="1"/>
      <protection locked="0"/>
    </xf>
    <xf numFmtId="0" fontId="118" fillId="0" borderId="0" xfId="0" applyFont="1" applyFill="1" applyBorder="1" applyAlignment="1">
      <alignment horizontal="left" vertical="top" wrapText="1"/>
    </xf>
    <xf numFmtId="171" fontId="22" fillId="2" borderId="64" xfId="0" applyNumberFormat="1" applyFont="1" applyFill="1" applyBorder="1" applyAlignment="1" applyProtection="1">
      <alignment horizontal="right" wrapText="1"/>
      <protection locked="0"/>
    </xf>
    <xf numFmtId="0" fontId="17" fillId="35" borderId="0" xfId="0" applyFont="1" applyFill="1" applyBorder="1" applyAlignment="1" applyProtection="1">
      <alignment horizontal="left" vertical="top" wrapText="1"/>
      <protection/>
    </xf>
    <xf numFmtId="171" fontId="22" fillId="2" borderId="56" xfId="0" applyNumberFormat="1" applyFont="1" applyFill="1" applyBorder="1" applyAlignment="1" applyProtection="1">
      <alignment horizontal="right" wrapText="1"/>
      <protection locked="0"/>
    </xf>
    <xf numFmtId="0" fontId="22" fillId="35" borderId="53" xfId="0" applyFont="1" applyFill="1" applyBorder="1" applyAlignment="1" applyProtection="1">
      <alignment vertical="top" wrapText="1"/>
      <protection/>
    </xf>
    <xf numFmtId="169" fontId="22" fillId="0" borderId="64" xfId="0" applyNumberFormat="1" applyFont="1" applyFill="1" applyBorder="1" applyAlignment="1" applyProtection="1">
      <alignment horizontal="right" wrapText="1"/>
      <protection/>
    </xf>
    <xf numFmtId="0" fontId="17" fillId="35" borderId="50" xfId="0" applyFont="1" applyFill="1" applyBorder="1" applyAlignment="1" applyProtection="1">
      <alignment vertical="top" wrapText="1"/>
      <protection/>
    </xf>
    <xf numFmtId="0" fontId="113" fillId="20" borderId="50" xfId="33" applyFont="1" applyBorder="1" applyAlignment="1" applyProtection="1">
      <alignment horizontal="center" vertical="center"/>
      <protection/>
    </xf>
    <xf numFmtId="0" fontId="113" fillId="20" borderId="0" xfId="33" applyFont="1" applyBorder="1" applyAlignment="1" applyProtection="1">
      <alignment horizontal="center" vertical="center"/>
      <protection/>
    </xf>
    <xf numFmtId="170" fontId="12" fillId="2" borderId="54" xfId="33" applyNumberFormat="1" applyFont="1" applyFill="1" applyBorder="1" applyAlignment="1" applyProtection="1">
      <alignment horizontal="right"/>
      <protection locked="0"/>
    </xf>
    <xf numFmtId="0" fontId="16" fillId="0" borderId="50" xfId="33" applyFont="1" applyFill="1" applyBorder="1" applyAlignment="1" applyProtection="1">
      <alignment horizontal="left" vertical="top" wrapText="1"/>
      <protection/>
    </xf>
    <xf numFmtId="171" fontId="15" fillId="2" borderId="64" xfId="33" applyNumberFormat="1" applyFont="1" applyFill="1" applyBorder="1" applyAlignment="1" applyProtection="1">
      <alignment horizontal="right"/>
      <protection locked="0"/>
    </xf>
    <xf numFmtId="171" fontId="15" fillId="2" borderId="56" xfId="33" applyNumberFormat="1" applyFont="1" applyFill="1" applyBorder="1" applyAlignment="1" applyProtection="1">
      <alignment horizontal="right"/>
      <protection locked="0"/>
    </xf>
    <xf numFmtId="0" fontId="16" fillId="0" borderId="50" xfId="33" applyFont="1" applyFill="1" applyBorder="1" applyAlignment="1" applyProtection="1">
      <alignment horizontal="left" vertical="top"/>
      <protection/>
    </xf>
    <xf numFmtId="169" fontId="15" fillId="0" borderId="56" xfId="33" applyNumberFormat="1" applyFont="1" applyFill="1" applyBorder="1" applyAlignment="1" applyProtection="1">
      <alignment horizontal="right" vertical="center"/>
      <protection/>
    </xf>
    <xf numFmtId="0" fontId="16" fillId="0" borderId="53" xfId="33" applyFont="1" applyFill="1" applyBorder="1" applyAlignment="1" applyProtection="1">
      <alignment horizontal="left" vertical="top"/>
      <protection/>
    </xf>
    <xf numFmtId="0" fontId="15" fillId="0" borderId="64" xfId="33" applyFont="1" applyFill="1" applyBorder="1" applyAlignment="1" applyProtection="1">
      <alignment horizontal="right" vertical="center"/>
      <protection/>
    </xf>
    <xf numFmtId="0" fontId="12" fillId="2" borderId="54" xfId="33" applyFont="1" applyFill="1" applyBorder="1" applyAlignment="1" applyProtection="1">
      <alignment horizontal="right"/>
      <protection locked="0"/>
    </xf>
    <xf numFmtId="0" fontId="8" fillId="0" borderId="49" xfId="33" applyFont="1" applyFill="1" applyBorder="1" applyAlignment="1" applyProtection="1">
      <alignment horizontal="center" vertical="center"/>
      <protection/>
    </xf>
    <xf numFmtId="169" fontId="12" fillId="0" borderId="66" xfId="33" applyNumberFormat="1" applyFont="1" applyFill="1" applyBorder="1" applyAlignment="1" applyProtection="1">
      <alignment horizontal="right" vertical="center"/>
      <protection/>
    </xf>
    <xf numFmtId="170" fontId="12" fillId="2" borderId="49" xfId="33" applyNumberFormat="1" applyFont="1" applyFill="1" applyBorder="1" applyAlignment="1" applyProtection="1">
      <alignment horizontal="right" vertical="top"/>
      <protection locked="0"/>
    </xf>
    <xf numFmtId="171" fontId="116" fillId="35" borderId="69" xfId="15" applyNumberFormat="1" applyFont="1" applyFill="1" applyBorder="1" applyAlignment="1" applyProtection="1">
      <alignment horizontal="right" wrapText="1"/>
      <protection/>
    </xf>
    <xf numFmtId="0" fontId="17" fillId="35" borderId="50" xfId="0" applyNumberFormat="1" applyFont="1" applyFill="1" applyBorder="1" applyAlignment="1" applyProtection="1">
      <alignment horizontal="left" vertical="top" wrapText="1"/>
      <protection/>
    </xf>
    <xf numFmtId="171" fontId="122" fillId="2" borderId="64" xfId="15" applyNumberFormat="1" applyFont="1" applyBorder="1" applyAlignment="1" applyProtection="1">
      <alignment horizontal="right" wrapText="1"/>
      <protection locked="0"/>
    </xf>
    <xf numFmtId="171" fontId="116" fillId="35" borderId="49" xfId="15" applyNumberFormat="1" applyFont="1" applyFill="1" applyBorder="1" applyAlignment="1" applyProtection="1">
      <alignment horizontal="right" wrapText="1"/>
      <protection/>
    </xf>
    <xf numFmtId="171" fontId="122" fillId="2" borderId="56" xfId="15" applyNumberFormat="1" applyFont="1" applyBorder="1" applyAlignment="1" applyProtection="1">
      <alignment horizontal="right" wrapText="1"/>
      <protection locked="0"/>
    </xf>
    <xf numFmtId="171" fontId="12" fillId="35" borderId="49" xfId="0" applyNumberFormat="1" applyFont="1" applyFill="1" applyBorder="1" applyAlignment="1" applyProtection="1">
      <alignment horizontal="right"/>
      <protection/>
    </xf>
    <xf numFmtId="0" fontId="17" fillId="35" borderId="53" xfId="0" applyFont="1" applyFill="1" applyBorder="1" applyAlignment="1" applyProtection="1">
      <alignment horizontal="left" vertical="top" wrapText="1"/>
      <protection/>
    </xf>
    <xf numFmtId="171" fontId="15" fillId="35" borderId="64" xfId="0" applyNumberFormat="1" applyFont="1" applyFill="1" applyBorder="1" applyAlignment="1" applyProtection="1">
      <alignment horizontal="right"/>
      <protection/>
    </xf>
    <xf numFmtId="171" fontId="115" fillId="2" borderId="70" xfId="15" applyNumberFormat="1" applyFont="1" applyBorder="1" applyAlignment="1" applyProtection="1">
      <alignment horizontal="right" wrapText="1"/>
      <protection locked="0"/>
    </xf>
    <xf numFmtId="171" fontId="12" fillId="0" borderId="62" xfId="0" applyNumberFormat="1" applyFont="1" applyFill="1" applyBorder="1" applyAlignment="1" applyProtection="1">
      <alignment horizontal="right"/>
      <protection/>
    </xf>
    <xf numFmtId="9" fontId="12" fillId="2" borderId="54" xfId="0" applyNumberFormat="1" applyFont="1" applyFill="1" applyBorder="1" applyAlignment="1" applyProtection="1">
      <alignment/>
      <protection locked="0"/>
    </xf>
    <xf numFmtId="9" fontId="22" fillId="2" borderId="64" xfId="0" applyNumberFormat="1" applyFont="1" applyFill="1" applyBorder="1" applyAlignment="1" applyProtection="1">
      <alignment horizontal="right" wrapText="1"/>
      <protection locked="0"/>
    </xf>
    <xf numFmtId="171" fontId="12" fillId="0" borderId="49" xfId="0" applyNumberFormat="1" applyFont="1" applyFill="1" applyBorder="1" applyAlignment="1" applyProtection="1">
      <alignment/>
      <protection/>
    </xf>
    <xf numFmtId="9" fontId="22" fillId="2" borderId="56" xfId="0" applyNumberFormat="1" applyFont="1" applyFill="1" applyBorder="1" applyAlignment="1" applyProtection="1">
      <alignment horizontal="right" wrapText="1"/>
      <protection locked="0"/>
    </xf>
    <xf numFmtId="171" fontId="12" fillId="0" borderId="66" xfId="0" applyNumberFormat="1" applyFont="1" applyFill="1" applyBorder="1" applyAlignment="1" applyProtection="1">
      <alignment/>
      <protection/>
    </xf>
    <xf numFmtId="170" fontId="115" fillId="0" borderId="66" xfId="15" applyNumberFormat="1" applyFont="1" applyFill="1" applyBorder="1" applyAlignment="1" applyProtection="1">
      <alignment horizontal="right"/>
      <protection locked="0"/>
    </xf>
    <xf numFmtId="3" fontId="12" fillId="0" borderId="54" xfId="0" applyNumberFormat="1" applyFont="1" applyFill="1" applyBorder="1" applyAlignment="1" applyProtection="1">
      <alignment horizontal="right"/>
      <protection/>
    </xf>
    <xf numFmtId="169" fontId="115" fillId="2" borderId="80" xfId="15" applyNumberFormat="1" applyFont="1" applyBorder="1" applyAlignment="1" applyProtection="1">
      <alignment horizontal="right" wrapText="1"/>
      <protection locked="0"/>
    </xf>
    <xf numFmtId="168" fontId="114" fillId="35" borderId="78" xfId="0" applyNumberFormat="1" applyFont="1" applyFill="1" applyBorder="1" applyAlignment="1" applyProtection="1">
      <alignment horizontal="left" vertical="top"/>
      <protection/>
    </xf>
    <xf numFmtId="173" fontId="115" fillId="2" borderId="62" xfId="15" applyNumberFormat="1" applyFont="1" applyBorder="1" applyAlignment="1" applyProtection="1">
      <alignment horizontal="right"/>
      <protection locked="0"/>
    </xf>
    <xf numFmtId="169" fontId="12" fillId="2" borderId="54" xfId="0" applyNumberFormat="1" applyFont="1" applyFill="1" applyBorder="1" applyAlignment="1" applyProtection="1">
      <alignment horizontal="right"/>
      <protection locked="0"/>
    </xf>
    <xf numFmtId="169" fontId="12" fillId="35" borderId="54" xfId="0" applyNumberFormat="1" applyFont="1" applyFill="1" applyBorder="1" applyAlignment="1" applyProtection="1">
      <alignment horizontal="right"/>
      <protection/>
    </xf>
    <xf numFmtId="171" fontId="115" fillId="2" borderId="66" xfId="15" applyNumberFormat="1" applyFont="1" applyBorder="1" applyAlignment="1" applyProtection="1">
      <alignment horizontal="right"/>
      <protection locked="0"/>
    </xf>
    <xf numFmtId="0" fontId="12" fillId="0" borderId="54" xfId="0" applyFont="1" applyFill="1" applyBorder="1" applyAlignment="1" applyProtection="1">
      <alignment horizontal="right"/>
      <protection/>
    </xf>
    <xf numFmtId="169" fontId="115" fillId="2" borderId="54" xfId="15" applyNumberFormat="1" applyFont="1" applyBorder="1" applyAlignment="1" applyProtection="1">
      <alignment horizontal="right"/>
      <protection locked="0"/>
    </xf>
    <xf numFmtId="0" fontId="114" fillId="2" borderId="66" xfId="0" applyFont="1" applyFill="1" applyBorder="1" applyAlignment="1" applyProtection="1">
      <alignment horizontal="right"/>
      <protection locked="0"/>
    </xf>
    <xf numFmtId="0" fontId="114" fillId="2" borderId="54" xfId="0" applyFont="1" applyFill="1" applyBorder="1" applyAlignment="1" applyProtection="1">
      <alignment horizontal="right"/>
      <protection locked="0"/>
    </xf>
    <xf numFmtId="169" fontId="114" fillId="0" borderId="54" xfId="0" applyNumberFormat="1" applyFont="1" applyFill="1" applyBorder="1" applyAlignment="1">
      <alignment horizontal="right"/>
    </xf>
    <xf numFmtId="170" fontId="114" fillId="2" borderId="54" xfId="0" applyNumberFormat="1" applyFont="1" applyFill="1" applyBorder="1" applyAlignment="1" applyProtection="1">
      <alignment vertical="top"/>
      <protection locked="0"/>
    </xf>
    <xf numFmtId="169" fontId="114" fillId="0" borderId="54" xfId="0" applyNumberFormat="1" applyFont="1" applyFill="1" applyBorder="1" applyAlignment="1">
      <alignment/>
    </xf>
    <xf numFmtId="171" fontId="114" fillId="0" borderId="54" xfId="0" applyNumberFormat="1" applyFont="1" applyFill="1" applyBorder="1" applyAlignment="1">
      <alignment/>
    </xf>
    <xf numFmtId="0" fontId="114" fillId="2" borderId="54" xfId="0" applyFont="1" applyFill="1" applyBorder="1" applyAlignment="1">
      <alignment horizontal="right"/>
    </xf>
    <xf numFmtId="169" fontId="114" fillId="0" borderId="54" xfId="0" applyNumberFormat="1" applyFont="1" applyFill="1" applyBorder="1" applyAlignment="1" applyProtection="1">
      <alignment/>
      <protection/>
    </xf>
    <xf numFmtId="169" fontId="114" fillId="0" borderId="54" xfId="0" applyNumberFormat="1" applyFont="1" applyFill="1" applyBorder="1" applyAlignment="1" applyProtection="1">
      <alignment horizontal="right"/>
      <protection/>
    </xf>
    <xf numFmtId="169" fontId="115" fillId="2" borderId="0" xfId="15" applyNumberFormat="1" applyFont="1" applyBorder="1" applyAlignment="1" applyProtection="1">
      <alignment horizontal="right"/>
      <protection locked="0"/>
    </xf>
    <xf numFmtId="170" fontId="115" fillId="2" borderId="0" xfId="15" applyNumberFormat="1" applyFont="1" applyBorder="1" applyAlignment="1" applyProtection="1">
      <alignment horizontal="right"/>
      <protection locked="0"/>
    </xf>
    <xf numFmtId="0" fontId="111" fillId="20" borderId="0" xfId="0" applyFont="1" applyFill="1" applyBorder="1" applyAlignment="1">
      <alignment horizontal="center" vertical="top" wrapText="1"/>
    </xf>
    <xf numFmtId="0" fontId="0" fillId="0" borderId="0" xfId="0" applyFont="1" applyFill="1" applyBorder="1" applyAlignment="1">
      <alignment horizontal="left" vertical="top" wrapText="1"/>
    </xf>
    <xf numFmtId="173" fontId="12" fillId="2" borderId="54" xfId="0" applyNumberFormat="1" applyFont="1" applyFill="1" applyBorder="1" applyAlignment="1" applyProtection="1">
      <alignment horizontal="right"/>
      <protection locked="0"/>
    </xf>
    <xf numFmtId="0" fontId="11" fillId="35" borderId="0" xfId="0" applyFont="1" applyFill="1" applyBorder="1" applyAlignment="1" applyProtection="1">
      <alignment horizontal="left" vertical="top" wrapText="1"/>
      <protection/>
    </xf>
    <xf numFmtId="173" fontId="12" fillId="0" borderId="0" xfId="0" applyNumberFormat="1" applyFont="1" applyFill="1" applyBorder="1" applyAlignment="1" applyProtection="1">
      <alignment horizontal="right"/>
      <protection/>
    </xf>
    <xf numFmtId="191" fontId="114" fillId="0" borderId="54" xfId="0" applyNumberFormat="1" applyFont="1" applyFill="1" applyBorder="1" applyAlignment="1">
      <alignment horizontal="right"/>
    </xf>
    <xf numFmtId="0" fontId="123" fillId="0" borderId="0" xfId="0" applyFont="1" applyFill="1" applyBorder="1" applyAlignment="1">
      <alignment horizontal="left" vertical="top"/>
    </xf>
    <xf numFmtId="0" fontId="123" fillId="0" borderId="0" xfId="0" applyFont="1" applyFill="1" applyBorder="1" applyAlignment="1" applyProtection="1">
      <alignment horizontal="right" vertical="top"/>
      <protection/>
    </xf>
    <xf numFmtId="0" fontId="124" fillId="0" borderId="0" xfId="0" applyFont="1" applyFill="1" applyBorder="1" applyAlignment="1" applyProtection="1">
      <alignment horizontal="center" vertical="top"/>
      <protection/>
    </xf>
    <xf numFmtId="0" fontId="125" fillId="0" borderId="0" xfId="0" applyFont="1" applyFill="1" applyBorder="1" applyAlignment="1" applyProtection="1">
      <alignment horizontal="center" vertical="top"/>
      <protection/>
    </xf>
    <xf numFmtId="0" fontId="114" fillId="0" borderId="0" xfId="0" applyFont="1" applyFill="1" applyBorder="1" applyAlignment="1" applyProtection="1">
      <alignment horizontal="center" vertical="top"/>
      <protection/>
    </xf>
    <xf numFmtId="0" fontId="105" fillId="0" borderId="0" xfId="0" applyFont="1" applyFill="1" applyBorder="1" applyAlignment="1" applyProtection="1">
      <alignment horizontal="center" vertical="top"/>
      <protection/>
    </xf>
    <xf numFmtId="0" fontId="114" fillId="0" borderId="0" xfId="0" applyFont="1" applyFill="1" applyBorder="1" applyAlignment="1" applyProtection="1">
      <alignment vertical="top"/>
      <protection/>
    </xf>
    <xf numFmtId="0" fontId="114" fillId="0" borderId="0" xfId="0" applyFont="1" applyFill="1" applyBorder="1" applyAlignment="1" applyProtection="1">
      <alignment horizontal="left" vertical="top"/>
      <protection/>
    </xf>
    <xf numFmtId="0" fontId="118" fillId="0" borderId="0" xfId="0" applyFont="1" applyFill="1" applyBorder="1" applyAlignment="1" applyProtection="1">
      <alignment vertical="top"/>
      <protection/>
    </xf>
    <xf numFmtId="0" fontId="126" fillId="0" borderId="0" xfId="0" applyFont="1" applyFill="1" applyBorder="1" applyAlignment="1" applyProtection="1">
      <alignment horizontal="right" vertical="top"/>
      <protection/>
    </xf>
    <xf numFmtId="0" fontId="118" fillId="0" borderId="0" xfId="0" applyNumberFormat="1" applyFont="1" applyFill="1" applyBorder="1" applyAlignment="1" applyProtection="1">
      <alignment vertical="top"/>
      <protection/>
    </xf>
    <xf numFmtId="177" fontId="105" fillId="0" borderId="0" xfId="0" applyNumberFormat="1" applyFont="1" applyFill="1" applyBorder="1" applyAlignment="1" applyProtection="1">
      <alignment horizontal="left" vertical="top"/>
      <protection locked="0"/>
    </xf>
    <xf numFmtId="0" fontId="105" fillId="0" borderId="0" xfId="0" applyFont="1" applyFill="1" applyBorder="1" applyAlignment="1" applyProtection="1">
      <alignment horizontal="right" vertical="top"/>
      <protection/>
    </xf>
    <xf numFmtId="0" fontId="127" fillId="0" borderId="0" xfId="0" applyFont="1" applyFill="1" applyBorder="1" applyAlignment="1" applyProtection="1">
      <alignment vertical="top"/>
      <protection/>
    </xf>
    <xf numFmtId="177" fontId="105" fillId="0" borderId="0" xfId="0" applyNumberFormat="1" applyFont="1" applyFill="1" applyBorder="1" applyAlignment="1" applyProtection="1">
      <alignment vertical="top"/>
      <protection locked="0"/>
    </xf>
    <xf numFmtId="0" fontId="114" fillId="0" borderId="0" xfId="0" applyFont="1" applyFill="1" applyBorder="1" applyAlignment="1">
      <alignment horizontal="left" vertical="top"/>
    </xf>
    <xf numFmtId="0" fontId="114" fillId="0" borderId="81" xfId="0" applyFont="1" applyFill="1" applyBorder="1" applyAlignment="1" applyProtection="1">
      <alignment horizontal="center" vertical="top"/>
      <protection/>
    </xf>
    <xf numFmtId="0" fontId="114" fillId="35" borderId="0" xfId="0" applyFont="1" applyFill="1" applyBorder="1" applyAlignment="1" applyProtection="1">
      <alignment horizontal="center" vertical="top"/>
      <protection/>
    </xf>
    <xf numFmtId="177" fontId="105" fillId="0" borderId="0" xfId="0" applyNumberFormat="1" applyFont="1" applyFill="1" applyBorder="1" applyAlignment="1" applyProtection="1">
      <alignment vertical="top"/>
      <protection/>
    </xf>
    <xf numFmtId="0" fontId="105" fillId="0" borderId="0" xfId="0" applyFont="1" applyFill="1" applyBorder="1" applyAlignment="1" applyProtection="1">
      <alignment horizontal="center" vertical="top"/>
      <protection locked="0"/>
    </xf>
    <xf numFmtId="0" fontId="128" fillId="0" borderId="0" xfId="0" applyFont="1" applyFill="1" applyBorder="1" applyAlignment="1" applyProtection="1">
      <alignment horizontal="right" vertical="top"/>
      <protection/>
    </xf>
    <xf numFmtId="0" fontId="123" fillId="0" borderId="0" xfId="0" applyFont="1" applyFill="1" applyBorder="1" applyAlignment="1" applyProtection="1">
      <alignment vertical="top"/>
      <protection/>
    </xf>
    <xf numFmtId="0" fontId="129" fillId="0" borderId="0" xfId="0" applyFont="1" applyFill="1" applyBorder="1" applyAlignment="1">
      <alignment horizontal="left" vertical="top"/>
    </xf>
    <xf numFmtId="0" fontId="125" fillId="0" borderId="0" xfId="0" applyFont="1" applyFill="1" applyBorder="1" applyAlignment="1">
      <alignment horizontal="left" vertical="top"/>
    </xf>
    <xf numFmtId="0" fontId="123" fillId="0" borderId="0" xfId="0" applyFont="1" applyFill="1" applyBorder="1" applyAlignment="1">
      <alignment horizontal="center" vertical="center" wrapText="1"/>
    </xf>
    <xf numFmtId="0" fontId="123" fillId="2" borderId="54" xfId="0" applyFont="1" applyFill="1" applyBorder="1" applyAlignment="1" applyProtection="1">
      <alignment horizontal="left" vertical="top"/>
      <protection locked="0"/>
    </xf>
    <xf numFmtId="0" fontId="123" fillId="0" borderId="0" xfId="0" applyFont="1" applyFill="1" applyBorder="1" applyAlignment="1">
      <alignment vertical="top"/>
    </xf>
    <xf numFmtId="0" fontId="123" fillId="0" borderId="0" xfId="0" applyFont="1" applyFill="1" applyBorder="1" applyAlignment="1">
      <alignment horizontal="center" vertical="top"/>
    </xf>
    <xf numFmtId="0" fontId="123" fillId="0" borderId="0" xfId="0" applyFont="1" applyFill="1" applyBorder="1" applyAlignment="1">
      <alignment horizontal="right" vertical="top"/>
    </xf>
    <xf numFmtId="0" fontId="125" fillId="0" borderId="0" xfId="0" applyFont="1" applyFill="1" applyBorder="1" applyAlignment="1" applyProtection="1">
      <alignment vertical="top"/>
      <protection locked="0"/>
    </xf>
    <xf numFmtId="0" fontId="123" fillId="2" borderId="51" xfId="0" applyFont="1" applyFill="1" applyBorder="1" applyAlignment="1" applyProtection="1">
      <alignment horizontal="left" vertical="top"/>
      <protection locked="0"/>
    </xf>
    <xf numFmtId="0" fontId="123" fillId="0" borderId="81" xfId="0" applyFont="1" applyFill="1" applyBorder="1" applyAlignment="1">
      <alignment horizontal="left" vertical="top"/>
    </xf>
    <xf numFmtId="0" fontId="130" fillId="0" borderId="0" xfId="0" applyFont="1" applyFill="1" applyBorder="1" applyAlignment="1" applyProtection="1">
      <alignment horizontal="center" vertical="top"/>
      <protection/>
    </xf>
    <xf numFmtId="0" fontId="131" fillId="0" borderId="0" xfId="0" applyFont="1" applyFill="1" applyBorder="1" applyAlignment="1" applyProtection="1">
      <alignment horizontal="left" vertical="top"/>
      <protection/>
    </xf>
    <xf numFmtId="0" fontId="131" fillId="0" borderId="51" xfId="0" applyFont="1" applyFill="1" applyBorder="1" applyAlignment="1" applyProtection="1">
      <alignment horizontal="center" vertical="top"/>
      <protection/>
    </xf>
    <xf numFmtId="0" fontId="85" fillId="2" borderId="51" xfId="15" applyFont="1" applyBorder="1" applyAlignment="1" applyProtection="1">
      <alignment horizontal="center" vertical="top"/>
      <protection locked="0"/>
    </xf>
    <xf numFmtId="0" fontId="85" fillId="2" borderId="51" xfId="15" applyFont="1" applyBorder="1" applyAlignment="1" applyProtection="1">
      <alignment horizontal="left" vertical="top"/>
      <protection locked="0"/>
    </xf>
    <xf numFmtId="0" fontId="131" fillId="0" borderId="0" xfId="0" applyFont="1" applyFill="1" applyBorder="1" applyAlignment="1" applyProtection="1">
      <alignment horizontal="center" vertical="top"/>
      <protection/>
    </xf>
    <xf numFmtId="0" fontId="85" fillId="2" borderId="52" xfId="15" applyFont="1" applyBorder="1" applyAlignment="1" applyProtection="1">
      <alignment horizontal="left" vertical="top"/>
      <protection locked="0"/>
    </xf>
    <xf numFmtId="177" fontId="85" fillId="2" borderId="51" xfId="15" applyNumberFormat="1" applyFont="1" applyBorder="1" applyAlignment="1" applyProtection="1">
      <alignment horizontal="left" vertical="top"/>
      <protection locked="0"/>
    </xf>
    <xf numFmtId="177" fontId="85" fillId="2" borderId="52" xfId="15" applyNumberFormat="1" applyFont="1" applyBorder="1" applyAlignment="1" applyProtection="1">
      <alignment horizontal="left" vertical="top"/>
      <protection locked="0"/>
    </xf>
    <xf numFmtId="0" fontId="85" fillId="0" borderId="0" xfId="15" applyFont="1" applyFill="1" applyBorder="1" applyAlignment="1" applyProtection="1">
      <alignment horizontal="left" vertical="top"/>
      <protection/>
    </xf>
    <xf numFmtId="0" fontId="131" fillId="0" borderId="0" xfId="0" applyFont="1" applyFill="1" applyBorder="1" applyAlignment="1" applyProtection="1">
      <alignment horizontal="right"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85" fillId="2" borderId="51" xfId="15" applyFont="1" applyBorder="1" applyAlignment="1" applyProtection="1">
      <alignment vertical="top"/>
      <protection locked="0"/>
    </xf>
    <xf numFmtId="0" fontId="0" fillId="0" borderId="78"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vertical="top"/>
      <protection/>
    </xf>
    <xf numFmtId="0" fontId="131" fillId="0" borderId="0" xfId="0" applyFont="1" applyFill="1" applyBorder="1" applyAlignment="1" applyProtection="1">
      <alignment vertical="top"/>
      <protection/>
    </xf>
    <xf numFmtId="0" fontId="130" fillId="0" borderId="0" xfId="0" applyFont="1" applyFill="1" applyBorder="1" applyAlignment="1" applyProtection="1">
      <alignment vertical="top"/>
      <protection/>
    </xf>
    <xf numFmtId="0" fontId="85" fillId="2" borderId="52" xfId="15" applyFont="1" applyBorder="1" applyAlignment="1" applyProtection="1">
      <alignment vertical="top"/>
      <protection locked="0"/>
    </xf>
    <xf numFmtId="0" fontId="131" fillId="0" borderId="0" xfId="0" applyFont="1" applyFill="1" applyBorder="1" applyAlignment="1" applyProtection="1">
      <alignment vertical="center" wrapText="1"/>
      <protection/>
    </xf>
    <xf numFmtId="0" fontId="131" fillId="0" borderId="0" xfId="0" applyFont="1" applyFill="1" applyBorder="1" applyAlignment="1" applyProtection="1">
      <alignment vertical="top" wrapText="1"/>
      <protection/>
    </xf>
    <xf numFmtId="0" fontId="131" fillId="0" borderId="0" xfId="0" applyFont="1" applyFill="1" applyBorder="1" applyAlignment="1" applyProtection="1">
      <alignment horizontal="center" vertical="center" wrapText="1"/>
      <protection/>
    </xf>
    <xf numFmtId="0" fontId="131" fillId="0" borderId="0" xfId="0" applyFont="1" applyFill="1" applyBorder="1" applyAlignment="1" applyProtection="1">
      <alignment horizontal="center" vertical="top" wrapText="1"/>
      <protection/>
    </xf>
    <xf numFmtId="0" fontId="131" fillId="0" borderId="0" xfId="0" applyFont="1" applyFill="1" applyBorder="1" applyAlignment="1" applyProtection="1">
      <alignment horizontal="center" vertical="center"/>
      <protection/>
    </xf>
    <xf numFmtId="0" fontId="131" fillId="0" borderId="0" xfId="0" applyFont="1" applyFill="1" applyBorder="1" applyAlignment="1" applyProtection="1">
      <alignment horizontal="center"/>
      <protection/>
    </xf>
    <xf numFmtId="0" fontId="85" fillId="2" borderId="51" xfId="15" applyFont="1" applyFill="1" applyBorder="1" applyAlignment="1" applyProtection="1">
      <alignment vertical="top"/>
      <protection locked="0"/>
    </xf>
    <xf numFmtId="0" fontId="85" fillId="2" borderId="51" xfId="15" applyFont="1" applyFill="1" applyBorder="1" applyAlignment="1" applyProtection="1">
      <alignment/>
      <protection locked="0"/>
    </xf>
    <xf numFmtId="0" fontId="131" fillId="0" borderId="0" xfId="0" applyFont="1" applyFill="1" applyBorder="1" applyAlignment="1" applyProtection="1">
      <alignment/>
      <protection/>
    </xf>
    <xf numFmtId="0" fontId="85" fillId="2" borderId="51" xfId="15" applyFont="1" applyFill="1" applyBorder="1" applyAlignment="1" applyProtection="1">
      <alignment horizontal="left"/>
      <protection locked="0"/>
    </xf>
    <xf numFmtId="0" fontId="85" fillId="2" borderId="51" xfId="15" applyFont="1" applyFill="1" applyBorder="1" applyAlignment="1" applyProtection="1">
      <alignment horizontal="left" vertical="top"/>
      <protection locked="0"/>
    </xf>
    <xf numFmtId="0" fontId="131" fillId="35" borderId="0" xfId="0" applyFont="1" applyFill="1" applyBorder="1" applyAlignment="1" applyProtection="1">
      <alignment vertical="top"/>
      <protection/>
    </xf>
    <xf numFmtId="0" fontId="131" fillId="35" borderId="52" xfId="0" applyFont="1" applyFill="1" applyBorder="1" applyAlignment="1" applyProtection="1">
      <alignment horizontal="center" vertical="top"/>
      <protection/>
    </xf>
    <xf numFmtId="0" fontId="123" fillId="0" borderId="0" xfId="0" applyFont="1" applyFill="1" applyBorder="1" applyAlignment="1" applyProtection="1">
      <alignment vertical="center" wrapText="1"/>
      <protection/>
    </xf>
    <xf numFmtId="0" fontId="123" fillId="0" borderId="0" xfId="0" applyFont="1" applyFill="1" applyBorder="1" applyAlignment="1" applyProtection="1">
      <alignment vertical="top" wrapText="1"/>
      <protection/>
    </xf>
    <xf numFmtId="0" fontId="123" fillId="0" borderId="0" xfId="0" applyFont="1" applyFill="1" applyBorder="1" applyAlignment="1" applyProtection="1">
      <alignment horizontal="center" vertical="center" wrapText="1"/>
      <protection/>
    </xf>
    <xf numFmtId="0" fontId="123" fillId="0" borderId="0" xfId="0" applyFont="1" applyFill="1" applyBorder="1" applyAlignment="1" applyProtection="1">
      <alignment horizontal="center" vertical="top" wrapText="1"/>
      <protection/>
    </xf>
    <xf numFmtId="0" fontId="123" fillId="0" borderId="0" xfId="0" applyFont="1" applyFill="1" applyBorder="1" applyAlignment="1" applyProtection="1">
      <alignment horizontal="center" vertical="center"/>
      <protection/>
    </xf>
    <xf numFmtId="0" fontId="123" fillId="0" borderId="0" xfId="0" applyFont="1" applyFill="1" applyBorder="1" applyAlignment="1" applyProtection="1">
      <alignment horizontal="center"/>
      <protection/>
    </xf>
    <xf numFmtId="0" fontId="123" fillId="0" borderId="0" xfId="0" applyFont="1" applyFill="1" applyBorder="1" applyAlignment="1" applyProtection="1">
      <alignment/>
      <protection/>
    </xf>
    <xf numFmtId="0" fontId="125" fillId="0" borderId="0" xfId="0" applyFont="1" applyFill="1" applyBorder="1" applyAlignment="1" applyProtection="1">
      <alignment vertical="top"/>
      <protection/>
    </xf>
    <xf numFmtId="0" fontId="123" fillId="35" borderId="0" xfId="0" applyFont="1" applyFill="1" applyBorder="1" applyAlignment="1" applyProtection="1">
      <alignment vertical="top"/>
      <protection/>
    </xf>
    <xf numFmtId="0" fontId="131" fillId="35" borderId="52" xfId="0" applyFont="1" applyFill="1" applyBorder="1" applyAlignment="1" applyProtection="1">
      <alignment vertical="top"/>
      <protection/>
    </xf>
    <xf numFmtId="178" fontId="85" fillId="2" borderId="51" xfId="15" applyNumberFormat="1" applyFont="1" applyBorder="1" applyAlignment="1" applyProtection="1">
      <alignment vertical="top"/>
      <protection locked="0"/>
    </xf>
    <xf numFmtId="178" fontId="85" fillId="2" borderId="52" xfId="15" applyNumberFormat="1" applyFont="1" applyBorder="1" applyAlignment="1" applyProtection="1">
      <alignment vertical="top"/>
      <protection locked="0"/>
    </xf>
    <xf numFmtId="178" fontId="85" fillId="2" borderId="52" xfId="15" applyNumberFormat="1" applyFont="1" applyBorder="1" applyAlignment="1" applyProtection="1">
      <alignment horizontal="left" vertical="top"/>
      <protection locked="0"/>
    </xf>
    <xf numFmtId="0" fontId="132" fillId="0" borderId="0" xfId="0" applyFont="1" applyFill="1" applyBorder="1" applyAlignment="1" applyProtection="1">
      <alignment horizontal="right" vertical="top"/>
      <protection/>
    </xf>
    <xf numFmtId="177" fontId="85" fillId="2" borderId="51" xfId="15" applyNumberFormat="1" applyFont="1" applyBorder="1" applyAlignment="1" applyProtection="1">
      <alignment vertical="top"/>
      <protection locked="0"/>
    </xf>
    <xf numFmtId="177" fontId="85" fillId="2" borderId="52" xfId="15" applyNumberFormat="1" applyFont="1" applyBorder="1" applyAlignment="1" applyProtection="1">
      <alignment vertical="top"/>
      <protection locked="0"/>
    </xf>
    <xf numFmtId="0" fontId="131" fillId="0" borderId="51" xfId="0" applyNumberFormat="1" applyFont="1" applyFill="1" applyBorder="1" applyAlignment="1" applyProtection="1">
      <alignment horizontal="center" vertical="top"/>
      <protection/>
    </xf>
    <xf numFmtId="0" fontId="106" fillId="37" borderId="82" xfId="0" applyFont="1" applyFill="1" applyBorder="1" applyAlignment="1" applyProtection="1">
      <alignment horizontal="center" vertical="top"/>
      <protection/>
    </xf>
    <xf numFmtId="0" fontId="106" fillId="0" borderId="83" xfId="0" applyFont="1" applyFill="1" applyBorder="1" applyAlignment="1" applyProtection="1">
      <alignment horizontal="left" vertical="top"/>
      <protection/>
    </xf>
    <xf numFmtId="0" fontId="106" fillId="0" borderId="84" xfId="0" applyFont="1" applyFill="1" applyBorder="1" applyAlignment="1" applyProtection="1">
      <alignment horizontal="left" vertical="top"/>
      <protection/>
    </xf>
    <xf numFmtId="0" fontId="106" fillId="0" borderId="85" xfId="0" applyFont="1" applyFill="1" applyBorder="1" applyAlignment="1" applyProtection="1">
      <alignment horizontal="left" vertical="top"/>
      <protection/>
    </xf>
    <xf numFmtId="0" fontId="106" fillId="0" borderId="86" xfId="0" applyFont="1" applyFill="1" applyBorder="1" applyAlignment="1" applyProtection="1">
      <alignment horizontal="left" vertical="top"/>
      <protection/>
    </xf>
    <xf numFmtId="0" fontId="106" fillId="0" borderId="87" xfId="0" applyFont="1" applyFill="1" applyBorder="1" applyAlignment="1" applyProtection="1">
      <alignment horizontal="left" vertical="top"/>
      <protection/>
    </xf>
    <xf numFmtId="0" fontId="106" fillId="0" borderId="88" xfId="0" applyFont="1" applyFill="1" applyBorder="1" applyAlignment="1" applyProtection="1">
      <alignment horizontal="left" vertical="top"/>
      <protection/>
    </xf>
    <xf numFmtId="0" fontId="110" fillId="2" borderId="16" xfId="15" applyFont="1" applyBorder="1" applyAlignment="1" applyProtection="1">
      <alignment horizontal="left" vertical="top" wrapText="1"/>
      <protection locked="0"/>
    </xf>
    <xf numFmtId="0" fontId="110" fillId="2" borderId="0" xfId="15" applyFont="1" applyBorder="1" applyAlignment="1" applyProtection="1">
      <alignment horizontal="left" vertical="top" wrapText="1"/>
      <protection locked="0"/>
    </xf>
    <xf numFmtId="0" fontId="110" fillId="2" borderId="10" xfId="15" applyFont="1" applyBorder="1" applyAlignment="1" applyProtection="1">
      <alignment horizontal="left" vertical="top" wrapText="1"/>
      <protection locked="0"/>
    </xf>
    <xf numFmtId="0" fontId="110" fillId="2" borderId="83" xfId="15" applyFont="1" applyBorder="1" applyAlignment="1" applyProtection="1">
      <alignment horizontal="left" vertical="top"/>
      <protection locked="0"/>
    </xf>
    <xf numFmtId="0" fontId="110" fillId="2" borderId="84" xfId="15" applyFont="1" applyBorder="1" applyAlignment="1" applyProtection="1">
      <alignment horizontal="left" vertical="top"/>
      <protection locked="0"/>
    </xf>
    <xf numFmtId="0" fontId="110" fillId="2" borderId="34" xfId="15" applyFont="1" applyBorder="1" applyAlignment="1" applyProtection="1">
      <alignment horizontal="left" vertical="top"/>
      <protection locked="0"/>
    </xf>
    <xf numFmtId="0" fontId="106" fillId="0" borderId="89" xfId="0" applyFont="1" applyFill="1" applyBorder="1" applyAlignment="1" applyProtection="1">
      <alignment horizontal="left" vertical="top"/>
      <protection/>
    </xf>
    <xf numFmtId="0" fontId="106" fillId="0" borderId="16" xfId="0" applyFont="1" applyFill="1" applyBorder="1" applyAlignment="1" applyProtection="1">
      <alignment horizontal="center" vertical="top"/>
      <protection/>
    </xf>
    <xf numFmtId="0" fontId="106" fillId="0" borderId="0" xfId="0" applyFont="1" applyFill="1" applyBorder="1" applyAlignment="1" applyProtection="1">
      <alignment horizontal="center" vertical="top"/>
      <protection/>
    </xf>
    <xf numFmtId="0" fontId="106" fillId="0" borderId="10" xfId="0" applyFont="1" applyFill="1" applyBorder="1" applyAlignment="1" applyProtection="1">
      <alignment horizontal="center" vertical="top"/>
      <protection/>
    </xf>
    <xf numFmtId="0" fontId="133" fillId="38" borderId="16" xfId="33" applyFont="1" applyFill="1" applyBorder="1" applyAlignment="1" applyProtection="1">
      <alignment horizontal="left"/>
      <protection/>
    </xf>
    <xf numFmtId="0" fontId="133" fillId="38" borderId="0" xfId="33" applyFont="1" applyFill="1" applyBorder="1" applyAlignment="1" applyProtection="1">
      <alignment horizontal="left"/>
      <protection/>
    </xf>
    <xf numFmtId="0" fontId="133" fillId="20" borderId="0" xfId="33" applyNumberFormat="1" applyFont="1" applyBorder="1" applyAlignment="1" applyProtection="1">
      <alignment horizontal="left"/>
      <protection/>
    </xf>
    <xf numFmtId="0" fontId="133" fillId="20" borderId="10" xfId="33" applyNumberFormat="1" applyFont="1" applyBorder="1" applyAlignment="1" applyProtection="1">
      <alignment horizontal="left"/>
      <protection/>
    </xf>
    <xf numFmtId="172" fontId="5" fillId="33" borderId="90" xfId="66" applyNumberFormat="1" applyFont="1" applyFill="1" applyBorder="1" applyAlignment="1" applyProtection="1">
      <alignment horizontal="center" vertical="center"/>
      <protection/>
    </xf>
    <xf numFmtId="172" fontId="5" fillId="33" borderId="91" xfId="66" applyNumberFormat="1" applyFont="1" applyFill="1" applyBorder="1" applyAlignment="1" applyProtection="1">
      <alignment horizontal="center" vertical="center"/>
      <protection/>
    </xf>
    <xf numFmtId="172" fontId="5" fillId="0" borderId="92" xfId="66" applyNumberFormat="1" applyFont="1" applyFill="1" applyBorder="1" applyAlignment="1" applyProtection="1">
      <alignment horizontal="center" vertical="center"/>
      <protection/>
    </xf>
    <xf numFmtId="172" fontId="5" fillId="0" borderId="93" xfId="66" applyNumberFormat="1" applyFont="1" applyFill="1" applyBorder="1" applyAlignment="1" applyProtection="1">
      <alignment horizontal="center" vertical="center"/>
      <protection/>
    </xf>
    <xf numFmtId="172" fontId="5" fillId="0" borderId="94" xfId="66" applyNumberFormat="1" applyFont="1" applyFill="1" applyBorder="1" applyAlignment="1" applyProtection="1">
      <alignment horizontal="center" vertical="center"/>
      <protection/>
    </xf>
    <xf numFmtId="0" fontId="109" fillId="38" borderId="0" xfId="33" applyFont="1" applyFill="1" applyAlignment="1" applyProtection="1">
      <alignment horizontal="center"/>
      <protection/>
    </xf>
    <xf numFmtId="0" fontId="106" fillId="0" borderId="72" xfId="0" applyFont="1" applyFill="1" applyBorder="1" applyAlignment="1" applyProtection="1">
      <alignment horizontal="left" vertical="center"/>
      <protection/>
    </xf>
    <xf numFmtId="0" fontId="106" fillId="0" borderId="95" xfId="0" applyFont="1" applyFill="1" applyBorder="1" applyAlignment="1" applyProtection="1">
      <alignment horizontal="left" vertical="center"/>
      <protection/>
    </xf>
    <xf numFmtId="0" fontId="106" fillId="0" borderId="0" xfId="0" applyNumberFormat="1" applyFont="1" applyFill="1" applyBorder="1" applyAlignment="1" applyProtection="1">
      <alignment horizontal="left" vertical="top" wrapText="1"/>
      <protection/>
    </xf>
    <xf numFmtId="0" fontId="5" fillId="33" borderId="96" xfId="66" applyNumberFormat="1" applyFont="1" applyFill="1" applyBorder="1" applyAlignment="1" applyProtection="1">
      <alignment horizontal="left" vertical="center"/>
      <protection locked="0"/>
    </xf>
    <xf numFmtId="0" fontId="5" fillId="39" borderId="97" xfId="66" applyNumberFormat="1" applyFont="1" applyFill="1" applyBorder="1" applyAlignment="1" applyProtection="1">
      <alignment horizontal="center" vertical="center"/>
      <protection/>
    </xf>
    <xf numFmtId="0" fontId="5" fillId="39" borderId="98" xfId="66" applyNumberFormat="1" applyFont="1" applyFill="1" applyBorder="1" applyAlignment="1" applyProtection="1">
      <alignment horizontal="center" vertical="center"/>
      <protection/>
    </xf>
    <xf numFmtId="0" fontId="5" fillId="39" borderId="99" xfId="66" applyNumberFormat="1" applyFont="1" applyFill="1" applyBorder="1" applyAlignment="1" applyProtection="1">
      <alignment horizontal="center" vertical="center"/>
      <protection/>
    </xf>
    <xf numFmtId="172" fontId="5" fillId="33" borderId="100" xfId="66" applyNumberFormat="1" applyFont="1" applyFill="1" applyBorder="1" applyAlignment="1" applyProtection="1">
      <alignment horizontal="center" vertical="center"/>
      <protection/>
    </xf>
    <xf numFmtId="172" fontId="5" fillId="33" borderId="101" xfId="66" applyNumberFormat="1" applyFont="1" applyFill="1" applyBorder="1" applyAlignment="1" applyProtection="1">
      <alignment horizontal="center" vertical="center"/>
      <protection/>
    </xf>
    <xf numFmtId="0" fontId="106" fillId="0" borderId="102" xfId="0" applyFont="1" applyFill="1" applyBorder="1" applyAlignment="1" applyProtection="1">
      <alignment horizontal="left" vertical="top"/>
      <protection/>
    </xf>
    <xf numFmtId="0" fontId="106" fillId="0" borderId="103" xfId="0" applyFont="1" applyFill="1" applyBorder="1" applyAlignment="1" applyProtection="1">
      <alignment horizontal="left" vertical="top"/>
      <protection/>
    </xf>
    <xf numFmtId="174" fontId="5" fillId="33" borderId="101" xfId="66" applyNumberFormat="1" applyFont="1" applyFill="1" applyBorder="1" applyAlignment="1" applyProtection="1">
      <alignment horizontal="center" vertical="center"/>
      <protection/>
    </xf>
    <xf numFmtId="174" fontId="5" fillId="33" borderId="104" xfId="66" applyNumberFormat="1" applyFont="1" applyFill="1" applyBorder="1" applyAlignment="1" applyProtection="1">
      <alignment horizontal="center" vertical="center"/>
      <protection/>
    </xf>
    <xf numFmtId="0" fontId="110" fillId="2" borderId="86" xfId="15" applyFont="1" applyBorder="1" applyAlignment="1" applyProtection="1">
      <alignment horizontal="left" vertical="top"/>
      <protection locked="0"/>
    </xf>
    <xf numFmtId="0" fontId="110" fillId="2" borderId="87" xfId="15" applyFont="1" applyBorder="1" applyAlignment="1" applyProtection="1">
      <alignment horizontal="left" vertical="top"/>
      <protection locked="0"/>
    </xf>
    <xf numFmtId="0" fontId="110" fillId="2" borderId="88" xfId="15" applyFont="1" applyBorder="1" applyAlignment="1" applyProtection="1">
      <alignment horizontal="left" vertical="top"/>
      <protection locked="0"/>
    </xf>
    <xf numFmtId="176" fontId="110" fillId="2" borderId="83" xfId="15" applyNumberFormat="1" applyFont="1" applyBorder="1" applyAlignment="1" applyProtection="1">
      <alignment horizontal="left" vertical="top"/>
      <protection locked="0"/>
    </xf>
    <xf numFmtId="176" fontId="110" fillId="2" borderId="84" xfId="15" applyNumberFormat="1" applyFont="1" applyBorder="1" applyAlignment="1" applyProtection="1">
      <alignment horizontal="left" vertical="top"/>
      <protection locked="0"/>
    </xf>
    <xf numFmtId="176" fontId="110" fillId="2" borderId="34" xfId="15" applyNumberFormat="1" applyFont="1" applyBorder="1" applyAlignment="1" applyProtection="1">
      <alignment horizontal="left" vertical="top"/>
      <protection locked="0"/>
    </xf>
    <xf numFmtId="49" fontId="7" fillId="2" borderId="0" xfId="15" applyNumberFormat="1" applyFont="1" applyBorder="1" applyAlignment="1" applyProtection="1">
      <alignment horizontal="left" vertical="top"/>
      <protection locked="0"/>
    </xf>
    <xf numFmtId="0" fontId="110" fillId="2" borderId="0" xfId="15" applyFont="1" applyBorder="1" applyAlignment="1" applyProtection="1">
      <alignment horizontal="left" vertical="top"/>
      <protection locked="0"/>
    </xf>
    <xf numFmtId="175" fontId="7" fillId="2" borderId="86" xfId="15" applyNumberFormat="1" applyFont="1" applyBorder="1" applyAlignment="1" applyProtection="1">
      <alignment horizontal="left" vertical="top"/>
      <protection locked="0"/>
    </xf>
    <xf numFmtId="175" fontId="7" fillId="2" borderId="87" xfId="15" applyNumberFormat="1" applyFont="1" applyBorder="1" applyAlignment="1" applyProtection="1">
      <alignment horizontal="left" vertical="top"/>
      <protection locked="0"/>
    </xf>
    <xf numFmtId="175" fontId="7" fillId="2" borderId="88" xfId="15" applyNumberFormat="1" applyFont="1" applyBorder="1" applyAlignment="1" applyProtection="1">
      <alignment horizontal="left" vertical="top"/>
      <protection locked="0"/>
    </xf>
    <xf numFmtId="0" fontId="106" fillId="0" borderId="34" xfId="0" applyFont="1" applyFill="1" applyBorder="1" applyAlignment="1" applyProtection="1">
      <alignment horizontal="left" vertical="top"/>
      <protection/>
    </xf>
    <xf numFmtId="0" fontId="106" fillId="0" borderId="16" xfId="0" applyFont="1" applyFill="1" applyBorder="1" applyAlignment="1" applyProtection="1">
      <alignment horizontal="left" vertical="top"/>
      <protection/>
    </xf>
    <xf numFmtId="0" fontId="106" fillId="0" borderId="0" xfId="0" applyFont="1" applyFill="1" applyBorder="1" applyAlignment="1" applyProtection="1">
      <alignment horizontal="left" vertical="top"/>
      <protection/>
    </xf>
    <xf numFmtId="0" fontId="106" fillId="0" borderId="10" xfId="0" applyFont="1" applyFill="1" applyBorder="1" applyAlignment="1" applyProtection="1">
      <alignment horizontal="left" vertical="top"/>
      <protection/>
    </xf>
    <xf numFmtId="0" fontId="134" fillId="2" borderId="86" xfId="59" applyFont="1" applyFill="1" applyBorder="1" applyAlignment="1" applyProtection="1">
      <alignment vertical="top"/>
      <protection locked="0"/>
    </xf>
    <xf numFmtId="0" fontId="110" fillId="2" borderId="87" xfId="15" applyFont="1" applyBorder="1" applyAlignment="1" applyProtection="1">
      <alignment vertical="top"/>
      <protection locked="0"/>
    </xf>
    <xf numFmtId="0" fontId="110" fillId="2" borderId="88" xfId="15" applyFont="1" applyBorder="1" applyAlignment="1" applyProtection="1">
      <alignment vertical="top"/>
      <protection locked="0"/>
    </xf>
    <xf numFmtId="0" fontId="106" fillId="0" borderId="83" xfId="0" applyFont="1" applyFill="1" applyBorder="1" applyAlignment="1" applyProtection="1">
      <alignment horizontal="left" vertical="top" wrapText="1"/>
      <protection/>
    </xf>
    <xf numFmtId="0" fontId="106" fillId="37" borderId="105" xfId="0" applyFont="1" applyFill="1" applyBorder="1" applyAlignment="1" applyProtection="1">
      <alignment horizontal="center" vertical="top"/>
      <protection/>
    </xf>
    <xf numFmtId="0" fontId="106" fillId="37" borderId="33" xfId="0" applyFont="1" applyFill="1" applyBorder="1" applyAlignment="1" applyProtection="1">
      <alignment horizontal="center" vertical="top"/>
      <protection/>
    </xf>
    <xf numFmtId="0" fontId="106" fillId="37" borderId="106" xfId="0" applyFont="1" applyFill="1" applyBorder="1" applyAlignment="1" applyProtection="1">
      <alignment horizontal="center" vertical="top"/>
      <protection/>
    </xf>
    <xf numFmtId="0" fontId="106" fillId="0" borderId="107" xfId="0" applyFont="1" applyFill="1" applyBorder="1" applyAlignment="1" applyProtection="1">
      <alignment horizontal="left" vertical="top"/>
      <protection/>
    </xf>
    <xf numFmtId="49" fontId="110" fillId="2" borderId="102" xfId="15" applyNumberFormat="1" applyFont="1" applyBorder="1" applyAlignment="1" applyProtection="1">
      <alignment horizontal="left" vertical="top"/>
      <protection locked="0"/>
    </xf>
    <xf numFmtId="49" fontId="110" fillId="2" borderId="103" xfId="15" applyNumberFormat="1" applyFont="1" applyBorder="1" applyAlignment="1" applyProtection="1">
      <alignment horizontal="left" vertical="top"/>
      <protection locked="0"/>
    </xf>
    <xf numFmtId="49" fontId="110" fillId="2" borderId="107" xfId="15" applyNumberFormat="1" applyFont="1" applyBorder="1" applyAlignment="1" applyProtection="1">
      <alignment horizontal="left" vertical="top"/>
      <protection locked="0"/>
    </xf>
    <xf numFmtId="176" fontId="7" fillId="2" borderId="86" xfId="15" applyNumberFormat="1" applyFont="1" applyBorder="1" applyAlignment="1" applyProtection="1">
      <alignment horizontal="left" vertical="top"/>
      <protection locked="0"/>
    </xf>
    <xf numFmtId="176" fontId="7" fillId="2" borderId="87" xfId="15" applyNumberFormat="1" applyFont="1" applyBorder="1" applyAlignment="1" applyProtection="1">
      <alignment horizontal="left" vertical="top"/>
      <protection locked="0"/>
    </xf>
    <xf numFmtId="176" fontId="7" fillId="2" borderId="88" xfId="15" applyNumberFormat="1" applyFont="1" applyBorder="1" applyAlignment="1" applyProtection="1">
      <alignment horizontal="left" vertical="top"/>
      <protection locked="0"/>
    </xf>
    <xf numFmtId="49" fontId="7" fillId="2" borderId="86" xfId="15" applyNumberFormat="1" applyFont="1" applyBorder="1" applyAlignment="1" applyProtection="1">
      <alignment horizontal="left" vertical="top"/>
      <protection locked="0"/>
    </xf>
    <xf numFmtId="49" fontId="7" fillId="2" borderId="87" xfId="15" applyNumberFormat="1" applyFont="1" applyBorder="1" applyAlignment="1" applyProtection="1">
      <alignment horizontal="left" vertical="top"/>
      <protection locked="0"/>
    </xf>
    <xf numFmtId="49" fontId="7" fillId="2" borderId="88" xfId="15" applyNumberFormat="1" applyFont="1" applyBorder="1" applyAlignment="1" applyProtection="1">
      <alignment horizontal="left" vertical="top"/>
      <protection locked="0"/>
    </xf>
    <xf numFmtId="0" fontId="107" fillId="0" borderId="83" xfId="0" applyFont="1" applyFill="1" applyBorder="1" applyAlignment="1" applyProtection="1">
      <alignment horizontal="left" vertical="top"/>
      <protection/>
    </xf>
    <xf numFmtId="0" fontId="107" fillId="0" borderId="84" xfId="0" applyFont="1" applyFill="1" applyBorder="1" applyAlignment="1" applyProtection="1">
      <alignment horizontal="left" vertical="top"/>
      <protection/>
    </xf>
    <xf numFmtId="0" fontId="107" fillId="0" borderId="34" xfId="0" applyFont="1" applyFill="1" applyBorder="1" applyAlignment="1" applyProtection="1">
      <alignment horizontal="left" vertical="top"/>
      <protection/>
    </xf>
    <xf numFmtId="0" fontId="106" fillId="0" borderId="19" xfId="0" applyFont="1" applyFill="1" applyBorder="1" applyAlignment="1" applyProtection="1">
      <alignment horizontal="left" vertical="top"/>
      <protection/>
    </xf>
    <xf numFmtId="0" fontId="106" fillId="0" borderId="108" xfId="0" applyFont="1" applyFill="1" applyBorder="1" applyAlignment="1" applyProtection="1">
      <alignment horizontal="left" vertical="top"/>
      <protection/>
    </xf>
    <xf numFmtId="0" fontId="106" fillId="0" borderId="72" xfId="0" applyFont="1" applyFill="1" applyBorder="1" applyAlignment="1" applyProtection="1">
      <alignment horizontal="left" vertical="top"/>
      <protection/>
    </xf>
    <xf numFmtId="0" fontId="106" fillId="0" borderId="109" xfId="0" applyFont="1" applyFill="1" applyBorder="1" applyAlignment="1" applyProtection="1">
      <alignment horizontal="left" vertical="top"/>
      <protection/>
    </xf>
    <xf numFmtId="0" fontId="107" fillId="0" borderId="83" xfId="0" applyFont="1" applyFill="1" applyBorder="1" applyAlignment="1" applyProtection="1">
      <alignment vertical="top"/>
      <protection/>
    </xf>
    <xf numFmtId="0" fontId="107" fillId="0" borderId="84" xfId="0" applyFont="1" applyFill="1" applyBorder="1" applyAlignment="1" applyProtection="1">
      <alignment vertical="top"/>
      <protection/>
    </xf>
    <xf numFmtId="0" fontId="107" fillId="0" borderId="34" xfId="0" applyFont="1" applyFill="1" applyBorder="1" applyAlignment="1" applyProtection="1">
      <alignment vertical="top"/>
      <protection/>
    </xf>
    <xf numFmtId="0" fontId="106" fillId="0" borderId="110" xfId="0" applyFont="1" applyFill="1" applyBorder="1" applyAlignment="1" applyProtection="1">
      <alignment horizontal="left" vertical="top"/>
      <protection/>
    </xf>
    <xf numFmtId="0" fontId="135" fillId="34" borderId="83" xfId="0" applyFont="1" applyFill="1" applyBorder="1" applyAlignment="1" applyProtection="1">
      <alignment horizontal="left" vertical="center"/>
      <protection/>
    </xf>
    <xf numFmtId="0" fontId="135" fillId="34" borderId="84" xfId="0" applyFont="1" applyFill="1" applyBorder="1" applyAlignment="1" applyProtection="1">
      <alignment horizontal="left" vertical="center"/>
      <protection/>
    </xf>
    <xf numFmtId="0" fontId="135" fillId="34" borderId="85" xfId="0" applyFont="1" applyFill="1" applyBorder="1" applyAlignment="1" applyProtection="1">
      <alignment horizontal="left" vertical="center"/>
      <protection/>
    </xf>
    <xf numFmtId="0" fontId="107" fillId="0" borderId="111" xfId="0" applyFont="1" applyFill="1" applyBorder="1" applyAlignment="1" applyProtection="1">
      <alignment horizontal="left" vertical="top"/>
      <protection/>
    </xf>
    <xf numFmtId="0" fontId="107" fillId="0" borderId="112" xfId="0" applyFont="1" applyFill="1" applyBorder="1" applyAlignment="1" applyProtection="1">
      <alignment horizontal="left" vertical="top"/>
      <protection/>
    </xf>
    <xf numFmtId="0" fontId="107" fillId="0" borderId="113" xfId="0" applyFont="1" applyFill="1" applyBorder="1" applyAlignment="1" applyProtection="1">
      <alignment horizontal="left" vertical="top"/>
      <protection/>
    </xf>
    <xf numFmtId="0" fontId="114" fillId="40" borderId="0" xfId="0" applyFont="1" applyFill="1" applyBorder="1" applyAlignment="1">
      <alignment horizontal="right" vertical="top"/>
    </xf>
    <xf numFmtId="0" fontId="118" fillId="0" borderId="0" xfId="0" applyFont="1" applyFill="1" applyBorder="1" applyAlignment="1">
      <alignment horizontal="left" vertical="top"/>
    </xf>
    <xf numFmtId="0" fontId="136" fillId="40" borderId="0" xfId="0" applyFont="1" applyFill="1" applyBorder="1" applyAlignment="1">
      <alignment horizontal="right" vertical="top"/>
    </xf>
    <xf numFmtId="0" fontId="113" fillId="41" borderId="114" xfId="0" applyFont="1" applyFill="1" applyBorder="1" applyAlignment="1" applyProtection="1">
      <alignment horizontal="left" vertical="center"/>
      <protection/>
    </xf>
    <xf numFmtId="0" fontId="105" fillId="0" borderId="0" xfId="0" applyFont="1" applyFill="1" applyBorder="1" applyAlignment="1">
      <alignment horizontal="left" vertical="center"/>
    </xf>
    <xf numFmtId="0" fontId="11" fillId="0" borderId="52" xfId="0" applyFont="1" applyFill="1" applyBorder="1" applyAlignment="1" applyProtection="1">
      <alignment horizontal="left" vertical="top" wrapText="1"/>
      <protection/>
    </xf>
    <xf numFmtId="0" fontId="11" fillId="0" borderId="56" xfId="0" applyFont="1" applyFill="1" applyBorder="1" applyAlignment="1" applyProtection="1">
      <alignment horizontal="left" vertical="top" wrapText="1"/>
      <protection/>
    </xf>
    <xf numFmtId="0" fontId="11" fillId="0" borderId="55" xfId="0" applyFont="1" applyFill="1" applyBorder="1" applyAlignment="1" applyProtection="1">
      <alignment horizontal="left" vertical="top" wrapText="1"/>
      <protection/>
    </xf>
    <xf numFmtId="0" fontId="105" fillId="0" borderId="0" xfId="0" applyFont="1" applyFill="1" applyBorder="1" applyAlignment="1">
      <alignment horizontal="left" vertical="top" wrapText="1"/>
    </xf>
    <xf numFmtId="0" fontId="105" fillId="2" borderId="0" xfId="0" applyFont="1" applyFill="1" applyBorder="1" applyAlignment="1" applyProtection="1">
      <alignment horizontal="center" vertical="top"/>
      <protection locked="0"/>
    </xf>
    <xf numFmtId="0" fontId="105" fillId="2" borderId="73" xfId="0" applyFont="1" applyFill="1" applyBorder="1" applyAlignment="1" applyProtection="1">
      <alignment horizontal="center" vertical="top"/>
      <protection locked="0"/>
    </xf>
    <xf numFmtId="168" fontId="114" fillId="0" borderId="75" xfId="0" applyNumberFormat="1" applyFont="1" applyFill="1" applyBorder="1" applyAlignment="1" applyProtection="1">
      <alignment horizontal="left" vertical="top" wrapText="1"/>
      <protection/>
    </xf>
    <xf numFmtId="168" fontId="114" fillId="0" borderId="115" xfId="0" applyNumberFormat="1" applyFont="1" applyFill="1" applyBorder="1" applyAlignment="1" applyProtection="1">
      <alignment horizontal="left" vertical="top" wrapText="1"/>
      <protection/>
    </xf>
    <xf numFmtId="168" fontId="114" fillId="0" borderId="70" xfId="0" applyNumberFormat="1" applyFont="1" applyFill="1" applyBorder="1" applyAlignment="1" applyProtection="1">
      <alignment horizontal="left" vertical="top" wrapText="1"/>
      <protection/>
    </xf>
    <xf numFmtId="0" fontId="11" fillId="0" borderId="116" xfId="0" applyFont="1" applyFill="1" applyBorder="1" applyAlignment="1" applyProtection="1">
      <alignment horizontal="left" vertical="top" wrapText="1"/>
      <protection/>
    </xf>
    <xf numFmtId="0" fontId="11" fillId="0" borderId="117" xfId="0" applyFont="1" applyFill="1" applyBorder="1" applyAlignment="1" applyProtection="1">
      <alignment horizontal="left" vertical="top" wrapText="1"/>
      <protection/>
    </xf>
    <xf numFmtId="168" fontId="128" fillId="0" borderId="0" xfId="0" applyNumberFormat="1" applyFont="1" applyFill="1" applyBorder="1" applyAlignment="1" applyProtection="1">
      <alignment horizontal="left" vertical="top" wrapText="1"/>
      <protection/>
    </xf>
    <xf numFmtId="0" fontId="113" fillId="20" borderId="53" xfId="33" applyFont="1" applyBorder="1" applyAlignment="1" applyProtection="1">
      <alignment horizontal="center" vertical="center"/>
      <protection/>
    </xf>
    <xf numFmtId="0" fontId="113" fillId="20" borderId="64" xfId="33" applyFont="1" applyBorder="1" applyAlignment="1" applyProtection="1">
      <alignment horizontal="center" vertical="center"/>
      <protection/>
    </xf>
    <xf numFmtId="0" fontId="11" fillId="36" borderId="118" xfId="0" applyFont="1" applyFill="1" applyBorder="1" applyAlignment="1" applyProtection="1">
      <alignment horizontal="left" vertical="top" wrapText="1"/>
      <protection/>
    </xf>
    <xf numFmtId="0" fontId="11" fillId="36" borderId="119" xfId="0" applyFont="1" applyFill="1" applyBorder="1" applyAlignment="1" applyProtection="1">
      <alignment horizontal="left" vertical="top"/>
      <protection/>
    </xf>
    <xf numFmtId="0" fontId="8" fillId="0" borderId="61" xfId="0" applyFont="1" applyFill="1" applyBorder="1" applyAlignment="1" applyProtection="1">
      <alignment horizontal="left" vertical="top" wrapText="1"/>
      <protection/>
    </xf>
    <xf numFmtId="0" fontId="8" fillId="0" borderId="120" xfId="0" applyFont="1" applyFill="1" applyBorder="1" applyAlignment="1" applyProtection="1">
      <alignment horizontal="left" vertical="top" wrapText="1"/>
      <protection/>
    </xf>
    <xf numFmtId="0" fontId="113" fillId="20" borderId="55" xfId="33" applyFont="1" applyBorder="1" applyAlignment="1" applyProtection="1">
      <alignment horizontal="center" vertical="center"/>
      <protection/>
    </xf>
    <xf numFmtId="0" fontId="113" fillId="20" borderId="56" xfId="33" applyFont="1" applyBorder="1" applyAlignment="1" applyProtection="1">
      <alignment horizontal="center" vertical="center"/>
      <protection/>
    </xf>
    <xf numFmtId="0" fontId="11" fillId="0" borderId="42" xfId="0" applyFont="1" applyFill="1" applyBorder="1" applyAlignment="1" applyProtection="1">
      <alignment horizontal="left" vertical="top" wrapText="1"/>
      <protection/>
    </xf>
    <xf numFmtId="0" fontId="11" fillId="0" borderId="43" xfId="0" applyFont="1" applyFill="1" applyBorder="1" applyAlignment="1" applyProtection="1">
      <alignment horizontal="left" vertical="top" wrapText="1"/>
      <protection/>
    </xf>
    <xf numFmtId="0" fontId="11" fillId="0" borderId="50" xfId="0" applyFont="1" applyFill="1" applyBorder="1" applyAlignment="1" applyProtection="1">
      <alignment horizontal="left" vertical="top" wrapText="1"/>
      <protection/>
    </xf>
    <xf numFmtId="0" fontId="11" fillId="0" borderId="45" xfId="0" applyFont="1" applyFill="1" applyBorder="1" applyAlignment="1" applyProtection="1">
      <alignment horizontal="left" vertical="top" wrapText="1"/>
      <protection/>
    </xf>
    <xf numFmtId="0" fontId="11" fillId="0" borderId="68" xfId="0" applyFont="1" applyFill="1" applyBorder="1" applyAlignment="1" applyProtection="1">
      <alignment horizontal="left" vertical="top" wrapText="1"/>
      <protection/>
    </xf>
    <xf numFmtId="0" fontId="8" fillId="20" borderId="121" xfId="0" applyFont="1" applyFill="1" applyBorder="1" applyAlignment="1" applyProtection="1">
      <alignment horizontal="center" vertical="center" wrapText="1"/>
      <protection/>
    </xf>
    <xf numFmtId="0" fontId="113" fillId="41" borderId="0" xfId="0" applyFont="1" applyFill="1" applyBorder="1" applyAlignment="1" applyProtection="1">
      <alignment horizontal="left" vertical="center"/>
      <protection/>
    </xf>
    <xf numFmtId="168" fontId="114" fillId="0" borderId="122" xfId="0" applyNumberFormat="1" applyFont="1" applyFill="1" applyBorder="1" applyAlignment="1" applyProtection="1">
      <alignment horizontal="left" vertical="top" wrapText="1"/>
      <protection/>
    </xf>
    <xf numFmtId="0" fontId="105" fillId="0" borderId="57" xfId="0" applyFont="1" applyFill="1" applyBorder="1" applyAlignment="1" applyProtection="1">
      <alignment horizontal="left" vertical="top"/>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0" fontId="12" fillId="0" borderId="123" xfId="0" applyFont="1" applyFill="1" applyBorder="1" applyAlignment="1" applyProtection="1">
      <alignment horizontal="left" vertical="top" wrapText="1"/>
      <protection/>
    </xf>
    <xf numFmtId="0" fontId="12" fillId="0" borderId="124" xfId="0" applyFont="1" applyFill="1" applyBorder="1" applyAlignment="1" applyProtection="1">
      <alignment horizontal="left" vertical="top" wrapText="1"/>
      <protection/>
    </xf>
    <xf numFmtId="0" fontId="10" fillId="0" borderId="125" xfId="0" applyFont="1" applyFill="1" applyBorder="1" applyAlignment="1" applyProtection="1">
      <alignment horizontal="left" vertical="top" wrapText="1"/>
      <protection/>
    </xf>
    <xf numFmtId="0" fontId="10" fillId="0" borderId="125" xfId="0" applyFont="1" applyFill="1" applyBorder="1" applyAlignment="1" applyProtection="1">
      <alignment horizontal="left" vertical="top"/>
      <protection/>
    </xf>
    <xf numFmtId="0" fontId="13" fillId="0" borderId="42" xfId="0" applyFont="1" applyFill="1" applyBorder="1" applyAlignment="1" applyProtection="1">
      <alignment horizontal="left" vertical="top" wrapText="1"/>
      <protection/>
    </xf>
    <xf numFmtId="0" fontId="113" fillId="20" borderId="52" xfId="33" applyFont="1" applyBorder="1" applyAlignment="1" applyProtection="1">
      <alignment horizontal="center" vertical="center"/>
      <protection/>
    </xf>
    <xf numFmtId="0" fontId="12" fillId="0" borderId="65" xfId="0" applyFont="1" applyFill="1" applyBorder="1" applyAlignment="1" applyProtection="1">
      <alignment horizontal="left" vertical="top" wrapText="1"/>
      <protection/>
    </xf>
    <xf numFmtId="0" fontId="12" fillId="0" borderId="78" xfId="0" applyFont="1" applyFill="1" applyBorder="1" applyAlignment="1" applyProtection="1">
      <alignment horizontal="left" vertical="top" wrapText="1"/>
      <protection/>
    </xf>
    <xf numFmtId="0" fontId="9" fillId="0" borderId="0"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protection/>
    </xf>
    <xf numFmtId="171" fontId="12" fillId="0" borderId="120" xfId="0" applyNumberFormat="1" applyFont="1" applyFill="1" applyBorder="1" applyAlignment="1" applyProtection="1">
      <alignment wrapText="1"/>
      <protection/>
    </xf>
    <xf numFmtId="171" fontId="12" fillId="0" borderId="45" xfId="0" applyNumberFormat="1" applyFont="1" applyFill="1" applyBorder="1" applyAlignment="1" applyProtection="1">
      <alignment wrapText="1"/>
      <protection/>
    </xf>
    <xf numFmtId="0" fontId="113" fillId="20" borderId="42" xfId="33" applyFont="1" applyBorder="1" applyAlignment="1" applyProtection="1">
      <alignment horizontal="center" vertical="center" wrapText="1"/>
      <protection/>
    </xf>
    <xf numFmtId="0" fontId="113" fillId="20" borderId="43" xfId="33" applyFont="1" applyBorder="1" applyAlignment="1" applyProtection="1">
      <alignment horizontal="center" vertical="center" wrapText="1"/>
      <protection/>
    </xf>
    <xf numFmtId="0" fontId="12" fillId="0" borderId="61" xfId="0" applyFont="1" applyFill="1" applyBorder="1" applyAlignment="1" applyProtection="1">
      <alignment horizontal="left" vertical="top" wrapText="1"/>
      <protection/>
    </xf>
    <xf numFmtId="0" fontId="12" fillId="0" borderId="120" xfId="0" applyFont="1" applyFill="1" applyBorder="1" applyAlignment="1" applyProtection="1">
      <alignment horizontal="left" vertical="top" wrapText="1"/>
      <protection/>
    </xf>
    <xf numFmtId="0" fontId="137" fillId="35" borderId="0" xfId="0" applyFont="1" applyFill="1" applyBorder="1" applyAlignment="1" applyProtection="1">
      <alignment horizontal="left" vertical="top"/>
      <protection/>
    </xf>
    <xf numFmtId="0" fontId="138" fillId="0" borderId="0" xfId="0" applyFont="1" applyFill="1" applyBorder="1" applyAlignment="1" applyProtection="1">
      <alignment horizontal="left" vertical="center"/>
      <protection/>
    </xf>
    <xf numFmtId="0" fontId="139" fillId="2" borderId="126" xfId="0" applyFont="1" applyFill="1" applyBorder="1" applyAlignment="1" applyProtection="1">
      <alignment horizontal="right" vertical="center"/>
      <protection locked="0"/>
    </xf>
    <xf numFmtId="0" fontId="139" fillId="2" borderId="73" xfId="0" applyFont="1" applyFill="1" applyBorder="1" applyAlignment="1" applyProtection="1">
      <alignment horizontal="right" vertical="center"/>
      <protection locked="0"/>
    </xf>
    <xf numFmtId="0" fontId="139" fillId="2" borderId="127" xfId="0" applyFont="1" applyFill="1" applyBorder="1" applyAlignment="1" applyProtection="1">
      <alignment horizontal="left" vertical="center"/>
      <protection locked="0"/>
    </xf>
    <xf numFmtId="0" fontId="139" fillId="2" borderId="128" xfId="0" applyFont="1" applyFill="1" applyBorder="1" applyAlignment="1" applyProtection="1">
      <alignment horizontal="left" vertical="center"/>
      <protection locked="0"/>
    </xf>
    <xf numFmtId="0" fontId="139" fillId="2" borderId="129" xfId="0" applyFont="1" applyFill="1" applyBorder="1" applyAlignment="1" applyProtection="1">
      <alignment horizontal="right" vertical="center"/>
      <protection locked="0"/>
    </xf>
    <xf numFmtId="0" fontId="139" fillId="2" borderId="127" xfId="0" applyFont="1" applyFill="1" applyBorder="1" applyAlignment="1" applyProtection="1">
      <alignment horizontal="right" vertical="center"/>
      <protection locked="0"/>
    </xf>
    <xf numFmtId="0" fontId="140" fillId="35" borderId="0" xfId="0" applyFont="1" applyFill="1" applyBorder="1" applyAlignment="1" applyProtection="1">
      <alignment horizontal="left" vertical="top"/>
      <protection/>
    </xf>
    <xf numFmtId="0" fontId="8" fillId="0" borderId="42" xfId="0" applyFont="1" applyFill="1" applyBorder="1" applyAlignment="1" applyProtection="1">
      <alignment horizontal="left" vertical="top" wrapText="1"/>
      <protection/>
    </xf>
    <xf numFmtId="0" fontId="105" fillId="0" borderId="43" xfId="0" applyFont="1" applyFill="1" applyBorder="1" applyAlignment="1" applyProtection="1">
      <alignment horizontal="left" vertical="top" wrapText="1"/>
      <protection/>
    </xf>
    <xf numFmtId="0" fontId="11" fillId="0" borderId="53" xfId="0" applyFont="1" applyFill="1" applyBorder="1" applyAlignment="1" applyProtection="1">
      <alignment horizontal="left" vertical="top" wrapText="1"/>
      <protection/>
    </xf>
    <xf numFmtId="0" fontId="105" fillId="0" borderId="64" xfId="0" applyFont="1" applyFill="1" applyBorder="1" applyAlignment="1" applyProtection="1">
      <alignment horizontal="left" vertical="top" wrapText="1"/>
      <protection/>
    </xf>
    <xf numFmtId="0" fontId="8" fillId="0" borderId="130" xfId="0" applyFont="1" applyFill="1" applyBorder="1" applyAlignment="1" applyProtection="1">
      <alignment horizontal="left" vertical="top" wrapText="1"/>
      <protection/>
    </xf>
    <xf numFmtId="0" fontId="13" fillId="0" borderId="55" xfId="0" applyFont="1" applyFill="1" applyBorder="1" applyAlignment="1" applyProtection="1">
      <alignment horizontal="left" vertical="top" wrapText="1"/>
      <protection/>
    </xf>
    <xf numFmtId="0" fontId="13" fillId="0" borderId="56" xfId="0" applyFont="1" applyFill="1" applyBorder="1" applyAlignment="1" applyProtection="1">
      <alignment horizontal="left" vertical="top" wrapText="1"/>
      <protection/>
    </xf>
    <xf numFmtId="171" fontId="12" fillId="0" borderId="122" xfId="0" applyNumberFormat="1" applyFont="1" applyFill="1" applyBorder="1" applyAlignment="1" applyProtection="1">
      <alignment wrapText="1"/>
      <protection/>
    </xf>
    <xf numFmtId="0" fontId="105" fillId="0" borderId="39" xfId="0" applyFont="1" applyFill="1" applyBorder="1" applyAlignment="1" applyProtection="1">
      <alignment horizontal="left" vertical="top"/>
      <protection/>
    </xf>
    <xf numFmtId="171" fontId="12" fillId="0" borderId="69" xfId="0" applyNumberFormat="1" applyFont="1" applyFill="1" applyBorder="1" applyAlignment="1" applyProtection="1">
      <alignment wrapText="1"/>
      <protection/>
    </xf>
    <xf numFmtId="171" fontId="12" fillId="0" borderId="49" xfId="0" applyNumberFormat="1" applyFont="1" applyFill="1" applyBorder="1" applyAlignment="1" applyProtection="1">
      <alignment wrapText="1"/>
      <protection/>
    </xf>
    <xf numFmtId="0" fontId="11" fillId="0" borderId="131" xfId="0" applyFont="1" applyFill="1" applyBorder="1" applyAlignment="1" applyProtection="1">
      <alignment horizontal="left" vertical="top" wrapText="1"/>
      <protection/>
    </xf>
    <xf numFmtId="0" fontId="11" fillId="0" borderId="132" xfId="0" applyFont="1" applyFill="1" applyBorder="1" applyAlignment="1" applyProtection="1">
      <alignment horizontal="left" vertical="top" wrapText="1"/>
      <protection/>
    </xf>
    <xf numFmtId="0" fontId="11" fillId="0" borderId="133" xfId="0" applyFont="1" applyFill="1" applyBorder="1" applyAlignment="1" applyProtection="1">
      <alignment horizontal="left" vertical="top"/>
      <protection/>
    </xf>
    <xf numFmtId="0" fontId="11" fillId="0" borderId="127" xfId="0" applyFont="1" applyFill="1" applyBorder="1" applyAlignment="1" applyProtection="1">
      <alignment horizontal="left" vertical="top"/>
      <protection/>
    </xf>
    <xf numFmtId="0" fontId="105" fillId="0" borderId="0" xfId="0" applyFont="1" applyFill="1" applyBorder="1" applyAlignment="1">
      <alignment horizontal="left" vertical="top"/>
    </xf>
    <xf numFmtId="0" fontId="8" fillId="0" borderId="65" xfId="0"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0" fontId="11" fillId="0" borderId="47" xfId="0" applyFont="1" applyFill="1" applyBorder="1" applyAlignment="1" applyProtection="1">
      <alignment horizontal="left" vertical="top" wrapText="1"/>
      <protection/>
    </xf>
    <xf numFmtId="0" fontId="11" fillId="0" borderId="65" xfId="0" applyFont="1" applyFill="1" applyBorder="1" applyAlignment="1" applyProtection="1">
      <alignment horizontal="left" vertical="top" wrapText="1"/>
      <protection/>
    </xf>
    <xf numFmtId="0" fontId="11" fillId="0" borderId="78" xfId="0" applyFont="1" applyFill="1" applyBorder="1" applyAlignment="1" applyProtection="1">
      <alignment horizontal="left" vertical="top"/>
      <protection/>
    </xf>
    <xf numFmtId="0" fontId="105" fillId="0" borderId="49" xfId="0" applyFont="1" applyFill="1" applyBorder="1" applyAlignment="1" applyProtection="1">
      <alignment horizontal="left" vertical="top"/>
      <protection/>
    </xf>
    <xf numFmtId="168" fontId="118" fillId="0" borderId="0" xfId="0" applyNumberFormat="1" applyFont="1" applyFill="1" applyBorder="1" applyAlignment="1" applyProtection="1">
      <alignment horizontal="left" vertical="top" wrapText="1"/>
      <protection/>
    </xf>
    <xf numFmtId="0" fontId="8" fillId="0" borderId="124"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171" fontId="115" fillId="0" borderId="69" xfId="15" applyNumberFormat="1" applyFont="1" applyFill="1" applyBorder="1" applyAlignment="1" applyProtection="1">
      <alignment horizontal="right" wrapText="1"/>
      <protection/>
    </xf>
    <xf numFmtId="171" fontId="115" fillId="0" borderId="49" xfId="15" applyNumberFormat="1" applyFont="1" applyFill="1" applyBorder="1" applyAlignment="1" applyProtection="1">
      <alignment horizontal="right" wrapText="1"/>
      <protection/>
    </xf>
    <xf numFmtId="171" fontId="115" fillId="0" borderId="66" xfId="15" applyNumberFormat="1" applyFont="1" applyFill="1" applyBorder="1" applyAlignment="1" applyProtection="1">
      <alignment horizontal="right" wrapText="1"/>
      <protection/>
    </xf>
    <xf numFmtId="0" fontId="12" fillId="35" borderId="65" xfId="0" applyFont="1" applyFill="1" applyBorder="1" applyAlignment="1" applyProtection="1">
      <alignment horizontal="left" vertical="top" wrapText="1"/>
      <protection/>
    </xf>
    <xf numFmtId="0" fontId="12" fillId="35" borderId="62" xfId="0" applyFont="1" applyFill="1" applyBorder="1" applyAlignment="1" applyProtection="1">
      <alignment horizontal="left" vertical="top" wrapText="1"/>
      <protection/>
    </xf>
    <xf numFmtId="0" fontId="136" fillId="40" borderId="52" xfId="0" applyFont="1" applyFill="1" applyBorder="1" applyAlignment="1">
      <alignment horizontal="left" vertical="top"/>
    </xf>
    <xf numFmtId="168" fontId="114" fillId="0" borderId="69" xfId="0" applyNumberFormat="1" applyFont="1" applyFill="1" applyBorder="1" applyAlignment="1" applyProtection="1">
      <alignment horizontal="left" vertical="top"/>
      <protection/>
    </xf>
    <xf numFmtId="168" fontId="114" fillId="0" borderId="49" xfId="0" applyNumberFormat="1" applyFont="1" applyFill="1" applyBorder="1" applyAlignment="1" applyProtection="1">
      <alignment horizontal="left" vertical="top"/>
      <protection/>
    </xf>
    <xf numFmtId="168" fontId="114" fillId="0" borderId="66" xfId="0" applyNumberFormat="1" applyFont="1" applyFill="1" applyBorder="1" applyAlignment="1" applyProtection="1">
      <alignment horizontal="left" vertical="top"/>
      <protection/>
    </xf>
    <xf numFmtId="169" fontId="115" fillId="0" borderId="134" xfId="15" applyNumberFormat="1" applyFont="1" applyFill="1" applyBorder="1" applyAlignment="1" applyProtection="1">
      <alignment horizontal="center" vertical="top" wrapText="1"/>
      <protection/>
    </xf>
    <xf numFmtId="169" fontId="115" fillId="0" borderId="49" xfId="15" applyNumberFormat="1" applyFont="1" applyFill="1" applyBorder="1" applyAlignment="1" applyProtection="1">
      <alignment horizontal="center" vertical="top" wrapText="1"/>
      <protection/>
    </xf>
    <xf numFmtId="169" fontId="115" fillId="0" borderId="66" xfId="15" applyNumberFormat="1" applyFont="1" applyFill="1" applyBorder="1" applyAlignment="1" applyProtection="1">
      <alignment horizontal="center" vertical="top" wrapText="1"/>
      <protection/>
    </xf>
    <xf numFmtId="0" fontId="8" fillId="35" borderId="55" xfId="0" applyFont="1" applyFill="1" applyBorder="1" applyAlignment="1" applyProtection="1">
      <alignment horizontal="left" vertical="top" wrapText="1"/>
      <protection/>
    </xf>
    <xf numFmtId="0" fontId="8" fillId="35" borderId="56" xfId="0" applyFont="1" applyFill="1" applyBorder="1" applyAlignment="1" applyProtection="1">
      <alignment horizontal="left" vertical="top" wrapText="1"/>
      <protection/>
    </xf>
    <xf numFmtId="0" fontId="12" fillId="0" borderId="55" xfId="0" applyFont="1" applyFill="1" applyBorder="1" applyAlignment="1" applyProtection="1">
      <alignment horizontal="left" vertical="top" wrapText="1"/>
      <protection/>
    </xf>
    <xf numFmtId="0" fontId="12" fillId="0" borderId="56" xfId="0" applyFont="1" applyFill="1" applyBorder="1" applyAlignment="1" applyProtection="1">
      <alignment horizontal="left" vertical="top" wrapText="1"/>
      <protection/>
    </xf>
    <xf numFmtId="0" fontId="17" fillId="0" borderId="65" xfId="0" applyFont="1" applyFill="1" applyBorder="1" applyAlignment="1" applyProtection="1">
      <alignment horizontal="left" vertical="top" wrapText="1"/>
      <protection/>
    </xf>
    <xf numFmtId="0" fontId="17" fillId="0" borderId="62" xfId="0" applyFont="1" applyFill="1" applyBorder="1" applyAlignment="1" applyProtection="1">
      <alignment horizontal="left" vertical="top" wrapText="1"/>
      <protection/>
    </xf>
    <xf numFmtId="0" fontId="12" fillId="35" borderId="55" xfId="0" applyFont="1" applyFill="1" applyBorder="1" applyAlignment="1" applyProtection="1">
      <alignment horizontal="left" vertical="top"/>
      <protection/>
    </xf>
    <xf numFmtId="0" fontId="12" fillId="35" borderId="56" xfId="0" applyFont="1" applyFill="1" applyBorder="1" applyAlignment="1" applyProtection="1">
      <alignment horizontal="left" vertical="top"/>
      <protection/>
    </xf>
    <xf numFmtId="0" fontId="11" fillId="35" borderId="55"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protection/>
    </xf>
    <xf numFmtId="0" fontId="113" fillId="41" borderId="55" xfId="0" applyFont="1" applyFill="1" applyBorder="1" applyAlignment="1" applyProtection="1">
      <alignment horizontal="left" vertical="center" wrapText="1"/>
      <protection/>
    </xf>
    <xf numFmtId="0" fontId="113" fillId="41" borderId="52" xfId="0" applyFont="1" applyFill="1" applyBorder="1" applyAlignment="1" applyProtection="1">
      <alignment horizontal="left" vertical="center"/>
      <protection/>
    </xf>
    <xf numFmtId="0" fontId="113" fillId="41" borderId="56" xfId="0" applyFont="1" applyFill="1" applyBorder="1" applyAlignment="1" applyProtection="1">
      <alignment horizontal="left" vertical="center"/>
      <protection/>
    </xf>
    <xf numFmtId="168" fontId="116" fillId="35" borderId="78" xfId="21" applyNumberFormat="1" applyFont="1" applyFill="1" applyBorder="1" applyAlignment="1" applyProtection="1">
      <alignment horizontal="left" vertical="top" wrapText="1"/>
      <protection/>
    </xf>
    <xf numFmtId="168" fontId="116" fillId="35" borderId="78" xfId="21" applyNumberFormat="1" applyFont="1" applyFill="1" applyBorder="1" applyAlignment="1" applyProtection="1">
      <alignment horizontal="left" vertical="top"/>
      <protection/>
    </xf>
    <xf numFmtId="0" fontId="114" fillId="35" borderId="55" xfId="0" applyFont="1" applyFill="1" applyBorder="1" applyAlignment="1" applyProtection="1">
      <alignment horizontal="left" vertical="center" wrapText="1"/>
      <protection/>
    </xf>
    <xf numFmtId="0" fontId="114" fillId="35" borderId="56" xfId="0" applyFont="1" applyFill="1" applyBorder="1" applyAlignment="1" applyProtection="1">
      <alignment horizontal="left" vertical="center" wrapText="1"/>
      <protection/>
    </xf>
    <xf numFmtId="0" fontId="136" fillId="40" borderId="135" xfId="0" applyFont="1" applyFill="1" applyBorder="1" applyAlignment="1">
      <alignment horizontal="left" vertical="top"/>
    </xf>
    <xf numFmtId="0" fontId="11" fillId="35" borderId="53"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0" fontId="18" fillId="0" borderId="55" xfId="41" applyFont="1" applyFill="1" applyBorder="1" applyAlignment="1" applyProtection="1">
      <alignment horizontal="left" vertical="top" wrapText="1"/>
      <protection/>
    </xf>
    <xf numFmtId="0" fontId="18" fillId="0" borderId="56" xfId="41" applyFont="1" applyFill="1" applyBorder="1" applyAlignment="1" applyProtection="1">
      <alignment horizontal="left" vertical="top" wrapText="1"/>
      <protection/>
    </xf>
    <xf numFmtId="0" fontId="19" fillId="35" borderId="0" xfId="0" applyFont="1" applyFill="1" applyBorder="1" applyAlignment="1" applyProtection="1">
      <alignment horizontal="center" vertical="top"/>
      <protection/>
    </xf>
    <xf numFmtId="0" fontId="105" fillId="0" borderId="0" xfId="0" applyFont="1" applyFill="1" applyBorder="1" applyAlignment="1" applyProtection="1">
      <alignment horizontal="left" vertical="top" wrapText="1"/>
      <protection/>
    </xf>
    <xf numFmtId="0" fontId="105" fillId="0" borderId="0" xfId="0" applyFont="1" applyFill="1" applyBorder="1" applyAlignment="1" applyProtection="1">
      <alignment horizontal="left" vertical="top"/>
      <protection/>
    </xf>
    <xf numFmtId="0" fontId="0" fillId="0" borderId="0" xfId="0" applyFont="1" applyAlignment="1">
      <alignment/>
    </xf>
    <xf numFmtId="0" fontId="113" fillId="20" borderId="51" xfId="33" applyFont="1" applyBorder="1" applyAlignment="1" applyProtection="1">
      <alignment horizontal="center" vertical="center"/>
      <protection/>
    </xf>
    <xf numFmtId="0" fontId="11" fillId="35" borderId="65" xfId="0" applyFont="1" applyFill="1" applyBorder="1" applyAlignment="1" applyProtection="1">
      <alignment horizontal="left" vertical="top" wrapText="1"/>
      <protection/>
    </xf>
    <xf numFmtId="0" fontId="11" fillId="35" borderId="62" xfId="0" applyFont="1" applyFill="1" applyBorder="1" applyAlignment="1" applyProtection="1">
      <alignment horizontal="left" vertical="top" wrapText="1"/>
      <protection/>
    </xf>
    <xf numFmtId="0" fontId="114" fillId="35" borderId="55" xfId="0" applyFont="1" applyFill="1" applyBorder="1" applyAlignment="1" applyProtection="1">
      <alignment horizontal="left" vertical="top" wrapText="1"/>
      <protection/>
    </xf>
    <xf numFmtId="0" fontId="114" fillId="35" borderId="56"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168" fontId="105" fillId="0" borderId="0" xfId="0" applyNumberFormat="1" applyFont="1" applyFill="1" applyBorder="1" applyAlignment="1" applyProtection="1">
      <alignment horizontal="left" vertical="top"/>
      <protection/>
    </xf>
    <xf numFmtId="0" fontId="105" fillId="0" borderId="0" xfId="0" applyFont="1" applyFill="1" applyBorder="1" applyAlignment="1">
      <alignment horizontal="left" vertical="center" wrapText="1"/>
    </xf>
    <xf numFmtId="0" fontId="11" fillId="35" borderId="55" xfId="0" applyFont="1" applyFill="1" applyBorder="1" applyAlignment="1" applyProtection="1">
      <alignment horizontal="left" vertical="center"/>
      <protection/>
    </xf>
    <xf numFmtId="0" fontId="11" fillId="35" borderId="56" xfId="0" applyFont="1" applyFill="1" applyBorder="1" applyAlignment="1" applyProtection="1">
      <alignment horizontal="left" vertical="center"/>
      <protection/>
    </xf>
    <xf numFmtId="0" fontId="15" fillId="35" borderId="65" xfId="0" applyFont="1" applyFill="1" applyBorder="1" applyAlignment="1" applyProtection="1">
      <alignment horizontal="left" vertical="top" wrapText="1"/>
      <protection/>
    </xf>
    <xf numFmtId="0" fontId="15" fillId="35" borderId="62" xfId="0" applyFont="1" applyFill="1" applyBorder="1" applyAlignment="1" applyProtection="1">
      <alignment horizontal="left" vertical="top" wrapText="1"/>
      <protection/>
    </xf>
    <xf numFmtId="0" fontId="11" fillId="35" borderId="78" xfId="0" applyFont="1" applyFill="1" applyBorder="1" applyAlignment="1" applyProtection="1">
      <alignment horizontal="left" vertical="top" wrapText="1"/>
      <protection/>
    </xf>
    <xf numFmtId="0" fontId="11" fillId="35" borderId="124" xfId="0" applyFont="1" applyFill="1" applyBorder="1" applyAlignment="1" applyProtection="1">
      <alignment horizontal="left" vertical="top" wrapText="1"/>
      <protection/>
    </xf>
    <xf numFmtId="171" fontId="116" fillId="35" borderId="69" xfId="15" applyNumberFormat="1" applyFont="1" applyFill="1" applyBorder="1" applyAlignment="1" applyProtection="1">
      <alignment horizontal="center" vertical="center" wrapText="1"/>
      <protection/>
    </xf>
    <xf numFmtId="171" fontId="116" fillId="35" borderId="49" xfId="15" applyNumberFormat="1" applyFont="1" applyFill="1" applyBorder="1" applyAlignment="1" applyProtection="1">
      <alignment horizontal="center" vertical="center" wrapText="1"/>
      <protection/>
    </xf>
    <xf numFmtId="171" fontId="116" fillId="35" borderId="66" xfId="15" applyNumberFormat="1" applyFont="1" applyFill="1" applyBorder="1" applyAlignment="1" applyProtection="1">
      <alignment horizontal="center" vertical="center" wrapText="1"/>
      <protection/>
    </xf>
    <xf numFmtId="0" fontId="11" fillId="35" borderId="65" xfId="0" applyFont="1" applyFill="1" applyBorder="1" applyAlignment="1" applyProtection="1">
      <alignment horizontal="left" vertical="top"/>
      <protection/>
    </xf>
    <xf numFmtId="0" fontId="11" fillId="35" borderId="62" xfId="0" applyFont="1" applyFill="1" applyBorder="1" applyAlignment="1" applyProtection="1">
      <alignment horizontal="left" vertical="top"/>
      <protection/>
    </xf>
    <xf numFmtId="0" fontId="8" fillId="0" borderId="78" xfId="0" applyNumberFormat="1" applyFont="1" applyFill="1" applyBorder="1" applyAlignment="1" applyProtection="1">
      <alignment horizontal="left" vertical="top" wrapText="1"/>
      <protection/>
    </xf>
    <xf numFmtId="0" fontId="8" fillId="0" borderId="62" xfId="0" applyNumberFormat="1" applyFont="1" applyFill="1" applyBorder="1" applyAlignment="1" applyProtection="1">
      <alignment horizontal="left" vertical="top" wrapText="1"/>
      <protection/>
    </xf>
    <xf numFmtId="0" fontId="119" fillId="20" borderId="55" xfId="33" applyFont="1" applyBorder="1" applyAlignment="1" applyProtection="1">
      <alignment horizontal="center" vertical="center"/>
      <protection/>
    </xf>
    <xf numFmtId="0" fontId="119" fillId="20" borderId="56" xfId="33" applyFont="1" applyBorder="1" applyAlignment="1" applyProtection="1">
      <alignment horizontal="center" vertical="center"/>
      <protection/>
    </xf>
    <xf numFmtId="0" fontId="105" fillId="35" borderId="55" xfId="0" applyFont="1" applyFill="1" applyBorder="1" applyAlignment="1" applyProtection="1">
      <alignment horizontal="left" vertical="top" wrapText="1"/>
      <protection/>
    </xf>
    <xf numFmtId="0" fontId="105" fillId="35" borderId="56" xfId="0" applyFont="1" applyFill="1" applyBorder="1" applyAlignment="1" applyProtection="1">
      <alignment horizontal="left" vertical="top" wrapText="1"/>
      <protection/>
    </xf>
    <xf numFmtId="0" fontId="13" fillId="35" borderId="65" xfId="0" applyFont="1" applyFill="1" applyBorder="1" applyAlignment="1" applyProtection="1">
      <alignment horizontal="left" vertical="top" wrapText="1"/>
      <protection/>
    </xf>
    <xf numFmtId="0" fontId="13" fillId="35" borderId="62" xfId="0" applyFont="1" applyFill="1" applyBorder="1" applyAlignment="1" applyProtection="1">
      <alignment horizontal="left" vertical="top" wrapText="1"/>
      <protection/>
    </xf>
    <xf numFmtId="0" fontId="11" fillId="35" borderId="65" xfId="0" applyNumberFormat="1" applyFont="1" applyFill="1" applyBorder="1" applyAlignment="1" applyProtection="1">
      <alignment horizontal="left" vertical="top" wrapText="1"/>
      <protection/>
    </xf>
    <xf numFmtId="0" fontId="11" fillId="35" borderId="62" xfId="0" applyNumberFormat="1" applyFont="1" applyFill="1" applyBorder="1" applyAlignment="1" applyProtection="1">
      <alignment horizontal="left" vertical="top" wrapText="1"/>
      <protection/>
    </xf>
    <xf numFmtId="168" fontId="114" fillId="35" borderId="69" xfId="0" applyNumberFormat="1" applyFont="1" applyFill="1" applyBorder="1" applyAlignment="1" applyProtection="1">
      <alignment horizontal="left" vertical="top"/>
      <protection/>
    </xf>
    <xf numFmtId="168" fontId="114" fillId="35" borderId="49" xfId="0" applyNumberFormat="1" applyFont="1" applyFill="1" applyBorder="1" applyAlignment="1" applyProtection="1">
      <alignment horizontal="left" vertical="top"/>
      <protection/>
    </xf>
    <xf numFmtId="168" fontId="114" fillId="35" borderId="66" xfId="0" applyNumberFormat="1" applyFont="1" applyFill="1" applyBorder="1" applyAlignment="1" applyProtection="1">
      <alignment horizontal="left" vertical="top"/>
      <protection/>
    </xf>
    <xf numFmtId="0" fontId="136" fillId="40" borderId="78" xfId="0" applyFont="1" applyFill="1" applyBorder="1" applyAlignment="1">
      <alignment horizontal="left" vertical="top"/>
    </xf>
    <xf numFmtId="0" fontId="105" fillId="0" borderId="55" xfId="0" applyFont="1" applyFill="1" applyBorder="1" applyAlignment="1">
      <alignment horizontal="left" vertical="top" wrapText="1"/>
    </xf>
    <xf numFmtId="0" fontId="105" fillId="0" borderId="56" xfId="0" applyFont="1" applyFill="1" applyBorder="1" applyAlignment="1">
      <alignment horizontal="left" vertical="top" wrapText="1"/>
    </xf>
    <xf numFmtId="0" fontId="105" fillId="0" borderId="56" xfId="0" applyFont="1" applyFill="1" applyBorder="1" applyAlignment="1">
      <alignment horizontal="left" vertical="top"/>
    </xf>
    <xf numFmtId="0" fontId="9" fillId="36" borderId="0" xfId="0" applyFont="1" applyFill="1" applyBorder="1" applyAlignment="1">
      <alignment horizontal="left" vertical="center"/>
    </xf>
    <xf numFmtId="0" fontId="105" fillId="0" borderId="55" xfId="0" applyFont="1" applyFill="1" applyBorder="1" applyAlignment="1">
      <alignment horizontal="left" vertical="top"/>
    </xf>
    <xf numFmtId="168" fontId="105" fillId="0" borderId="0" xfId="0" applyNumberFormat="1" applyFont="1" applyFill="1" applyBorder="1" applyAlignment="1" applyProtection="1">
      <alignment horizontal="left" vertical="top" wrapText="1"/>
      <protection/>
    </xf>
    <xf numFmtId="0" fontId="118" fillId="0" borderId="0" xfId="0" applyFont="1" applyFill="1" applyBorder="1" applyAlignment="1">
      <alignment horizontal="left" vertical="top" wrapText="1"/>
    </xf>
    <xf numFmtId="0" fontId="105" fillId="0" borderId="53" xfId="0" applyFont="1" applyFill="1" applyBorder="1" applyAlignment="1">
      <alignment horizontal="left" vertical="top" wrapText="1"/>
    </xf>
    <xf numFmtId="0" fontId="105" fillId="0" borderId="64" xfId="0" applyFont="1" applyFill="1" applyBorder="1" applyAlignment="1">
      <alignment horizontal="left" vertical="top"/>
    </xf>
    <xf numFmtId="0" fontId="113" fillId="20" borderId="0" xfId="33" applyFont="1" applyBorder="1" applyAlignment="1" applyProtection="1">
      <alignment horizontal="center" vertical="center"/>
      <protection/>
    </xf>
    <xf numFmtId="0" fontId="113" fillId="20" borderId="74" xfId="33" applyFont="1" applyBorder="1" applyAlignment="1" applyProtection="1">
      <alignment horizontal="center" vertical="center"/>
      <protection/>
    </xf>
    <xf numFmtId="0" fontId="8" fillId="0" borderId="55" xfId="33" applyFont="1" applyFill="1" applyBorder="1" applyAlignment="1" applyProtection="1">
      <alignment horizontal="left" vertical="top"/>
      <protection/>
    </xf>
    <xf numFmtId="0" fontId="8" fillId="0" borderId="56" xfId="33" applyFont="1" applyFill="1" applyBorder="1" applyAlignment="1" applyProtection="1">
      <alignment horizontal="left" vertical="top"/>
      <protection/>
    </xf>
    <xf numFmtId="0" fontId="16" fillId="0" borderId="55" xfId="33" applyFont="1" applyFill="1" applyBorder="1" applyAlignment="1" applyProtection="1">
      <alignment horizontal="left" vertical="top" wrapText="1"/>
      <protection/>
    </xf>
    <xf numFmtId="0" fontId="16" fillId="0" borderId="56" xfId="33" applyFont="1" applyFill="1" applyBorder="1" applyAlignment="1" applyProtection="1">
      <alignment horizontal="left" vertical="top" wrapText="1"/>
      <protection/>
    </xf>
    <xf numFmtId="0" fontId="141" fillId="36" borderId="78" xfId="0" applyFont="1" applyFill="1" applyBorder="1" applyAlignment="1">
      <alignment horizontal="left" vertical="top"/>
    </xf>
    <xf numFmtId="169" fontId="12" fillId="0" borderId="69" xfId="0" applyNumberFormat="1" applyFont="1" applyFill="1" applyBorder="1" applyAlignment="1" applyProtection="1">
      <alignment horizontal="center"/>
      <protection/>
    </xf>
    <xf numFmtId="169" fontId="12" fillId="0" borderId="49" xfId="0" applyNumberFormat="1" applyFont="1" applyFill="1" applyBorder="1" applyAlignment="1" applyProtection="1">
      <alignment horizontal="center"/>
      <protection/>
    </xf>
    <xf numFmtId="169" fontId="12" fillId="0" borderId="66" xfId="0" applyNumberFormat="1" applyFont="1" applyFill="1" applyBorder="1" applyAlignment="1" applyProtection="1">
      <alignment horizontal="center"/>
      <protection/>
    </xf>
    <xf numFmtId="0" fontId="16" fillId="0" borderId="65" xfId="33" applyFont="1" applyFill="1" applyBorder="1" applyAlignment="1" applyProtection="1">
      <alignment horizontal="left" vertical="top" wrapText="1"/>
      <protection/>
    </xf>
    <xf numFmtId="0" fontId="16" fillId="0" borderId="62" xfId="33" applyFont="1" applyFill="1" applyBorder="1" applyAlignment="1" applyProtection="1">
      <alignment horizontal="left" vertical="top" wrapText="1"/>
      <protection/>
    </xf>
    <xf numFmtId="0" fontId="12" fillId="0" borderId="49" xfId="33" applyFont="1" applyFill="1" applyBorder="1" applyAlignment="1" applyProtection="1">
      <alignment horizontal="center" vertical="center"/>
      <protection/>
    </xf>
    <xf numFmtId="0" fontId="12" fillId="0" borderId="66" xfId="33" applyFont="1" applyFill="1" applyBorder="1" applyAlignment="1" applyProtection="1">
      <alignment horizontal="center" vertical="center"/>
      <protection/>
    </xf>
    <xf numFmtId="0" fontId="17" fillId="35" borderId="65" xfId="0" applyFont="1" applyFill="1" applyBorder="1" applyAlignment="1" applyProtection="1">
      <alignment horizontal="left" vertical="top" wrapText="1"/>
      <protection/>
    </xf>
    <xf numFmtId="0" fontId="17" fillId="35" borderId="62" xfId="0" applyFont="1" applyFill="1" applyBorder="1" applyAlignment="1" applyProtection="1">
      <alignment horizontal="left" vertical="top" wrapText="1"/>
      <protection/>
    </xf>
    <xf numFmtId="0" fontId="17" fillId="35" borderId="78" xfId="0" applyFont="1" applyFill="1" applyBorder="1" applyAlignment="1" applyProtection="1">
      <alignment horizontal="left" vertical="top" wrapText="1"/>
      <protection/>
    </xf>
    <xf numFmtId="0" fontId="11" fillId="35" borderId="68" xfId="0" applyFont="1" applyFill="1" applyBorder="1" applyAlignment="1" applyProtection="1">
      <alignment horizontal="left" vertical="top" wrapText="1"/>
      <protection/>
    </xf>
    <xf numFmtId="0" fontId="11" fillId="35" borderId="55" xfId="0" applyFont="1" applyFill="1" applyBorder="1" applyAlignment="1" applyProtection="1">
      <alignment horizontal="left" vertical="top"/>
      <protection/>
    </xf>
    <xf numFmtId="0" fontId="126" fillId="35" borderId="55" xfId="0" applyFont="1" applyFill="1" applyBorder="1" applyAlignment="1" applyProtection="1">
      <alignment horizontal="left" vertical="top" wrapText="1"/>
      <protection/>
    </xf>
    <xf numFmtId="0" fontId="126" fillId="35" borderId="56" xfId="0" applyFont="1" applyFill="1" applyBorder="1" applyAlignment="1" applyProtection="1">
      <alignment horizontal="left" vertical="top" wrapText="1"/>
      <protection/>
    </xf>
    <xf numFmtId="0" fontId="118" fillId="35" borderId="55" xfId="0" applyFont="1" applyFill="1" applyBorder="1" applyAlignment="1" applyProtection="1">
      <alignment horizontal="left" vertical="top" wrapText="1"/>
      <protection/>
    </xf>
    <xf numFmtId="0" fontId="118" fillId="35" borderId="56" xfId="0" applyFont="1" applyFill="1" applyBorder="1" applyAlignment="1" applyProtection="1">
      <alignment horizontal="left" vertical="top" wrapText="1"/>
      <protection/>
    </xf>
    <xf numFmtId="0" fontId="8" fillId="0" borderId="55"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protection/>
    </xf>
    <xf numFmtId="0" fontId="8" fillId="35" borderId="65" xfId="0" applyFont="1" applyFill="1" applyBorder="1" applyAlignment="1" applyProtection="1">
      <alignment horizontal="left" vertical="top" wrapText="1"/>
      <protection/>
    </xf>
    <xf numFmtId="0" fontId="8" fillId="35" borderId="62" xfId="0" applyFont="1" applyFill="1" applyBorder="1" applyAlignment="1" applyProtection="1">
      <alignment horizontal="left" vertical="top" wrapText="1"/>
      <protection/>
    </xf>
    <xf numFmtId="168" fontId="118" fillId="0" borderId="65" xfId="0" applyNumberFormat="1" applyFont="1" applyFill="1" applyBorder="1" applyAlignment="1" applyProtection="1">
      <alignment horizontal="left" vertical="top" wrapText="1"/>
      <protection/>
    </xf>
    <xf numFmtId="168" fontId="118" fillId="0" borderId="78" xfId="0" applyNumberFormat="1" applyFont="1" applyFill="1" applyBorder="1" applyAlignment="1" applyProtection="1">
      <alignment horizontal="left" vertical="top"/>
      <protection/>
    </xf>
    <xf numFmtId="168" fontId="118" fillId="0" borderId="62" xfId="0" applyNumberFormat="1" applyFont="1" applyFill="1" applyBorder="1" applyAlignment="1" applyProtection="1">
      <alignment horizontal="left" vertical="top"/>
      <protection/>
    </xf>
    <xf numFmtId="173" fontId="12" fillId="0" borderId="69" xfId="0" applyNumberFormat="1" applyFont="1" applyFill="1" applyBorder="1" applyAlignment="1" applyProtection="1">
      <alignment horizontal="center"/>
      <protection/>
    </xf>
    <xf numFmtId="173" fontId="12" fillId="0" borderId="49" xfId="0" applyNumberFormat="1" applyFont="1" applyFill="1" applyBorder="1" applyAlignment="1" applyProtection="1">
      <alignment horizontal="center"/>
      <protection/>
    </xf>
    <xf numFmtId="173" fontId="12" fillId="0" borderId="66" xfId="0" applyNumberFormat="1" applyFont="1" applyFill="1" applyBorder="1" applyAlignment="1" applyProtection="1">
      <alignment horizontal="center"/>
      <protection/>
    </xf>
    <xf numFmtId="0" fontId="141" fillId="36" borderId="52" xfId="0" applyFont="1" applyFill="1" applyBorder="1" applyAlignment="1">
      <alignment horizontal="left" vertical="center"/>
    </xf>
    <xf numFmtId="0" fontId="17" fillId="35" borderId="54" xfId="0" applyFont="1" applyFill="1" applyBorder="1" applyAlignment="1" applyProtection="1">
      <alignment horizontal="left" vertical="top" wrapText="1"/>
      <protection/>
    </xf>
    <xf numFmtId="0" fontId="11" fillId="35" borderId="54" xfId="0" applyFont="1" applyFill="1" applyBorder="1" applyAlignment="1" applyProtection="1">
      <alignment horizontal="left" vertical="top" wrapText="1"/>
      <protection/>
    </xf>
    <xf numFmtId="0" fontId="11" fillId="0" borderId="64" xfId="0" applyFont="1" applyFill="1" applyBorder="1" applyAlignment="1" applyProtection="1">
      <alignment horizontal="left" vertical="top" wrapText="1"/>
      <protection/>
    </xf>
    <xf numFmtId="0" fontId="128" fillId="0" borderId="51" xfId="0" applyFont="1" applyFill="1" applyBorder="1" applyAlignment="1" applyProtection="1">
      <alignment horizontal="left" vertical="top" wrapText="1"/>
      <protection/>
    </xf>
    <xf numFmtId="0" fontId="128" fillId="0" borderId="51" xfId="0" applyFont="1" applyFill="1" applyBorder="1" applyAlignment="1" applyProtection="1">
      <alignment horizontal="left" vertical="top"/>
      <protection/>
    </xf>
    <xf numFmtId="0" fontId="119" fillId="41" borderId="114" xfId="0" applyFont="1" applyFill="1" applyBorder="1" applyAlignment="1" applyProtection="1">
      <alignment horizontal="left" vertical="center"/>
      <protection/>
    </xf>
    <xf numFmtId="0" fontId="141" fillId="36" borderId="52" xfId="0" applyFont="1" applyFill="1" applyBorder="1" applyAlignment="1">
      <alignment horizontal="left" vertical="top"/>
    </xf>
    <xf numFmtId="0" fontId="17" fillId="35" borderId="55" xfId="0" applyFont="1" applyFill="1" applyBorder="1" applyAlignment="1" applyProtection="1">
      <alignment horizontal="left" vertical="top" wrapText="1"/>
      <protection/>
    </xf>
    <xf numFmtId="0" fontId="17" fillId="35" borderId="56" xfId="0" applyFont="1" applyFill="1" applyBorder="1" applyAlignment="1" applyProtection="1">
      <alignment horizontal="left" vertical="top" wrapText="1"/>
      <protection/>
    </xf>
    <xf numFmtId="0" fontId="128" fillId="0" borderId="0" xfId="0" applyFont="1" applyFill="1" applyBorder="1" applyAlignment="1" applyProtection="1">
      <alignment horizontal="left" vertical="top" wrapText="1"/>
      <protection/>
    </xf>
    <xf numFmtId="0" fontId="128" fillId="0" borderId="0" xfId="0" applyFont="1" applyFill="1" applyBorder="1" applyAlignment="1" applyProtection="1">
      <alignment horizontal="left" vertical="top"/>
      <protection/>
    </xf>
    <xf numFmtId="0" fontId="9" fillId="36" borderId="135" xfId="0" applyFont="1" applyFill="1" applyBorder="1" applyAlignment="1">
      <alignment horizontal="left" vertical="center"/>
    </xf>
    <xf numFmtId="0" fontId="113" fillId="35" borderId="114" xfId="0" applyFont="1" applyFill="1" applyBorder="1" applyAlignment="1" applyProtection="1">
      <alignment horizontal="left" vertical="center"/>
      <protection/>
    </xf>
    <xf numFmtId="0" fontId="105" fillId="35" borderId="0" xfId="0" applyFont="1" applyFill="1" applyBorder="1" applyAlignment="1" applyProtection="1">
      <alignment horizontal="left" vertical="top" wrapText="1"/>
      <protection/>
    </xf>
    <xf numFmtId="0" fontId="128" fillId="0" borderId="0" xfId="0" applyFont="1" applyFill="1" applyBorder="1" applyAlignment="1">
      <alignment horizontal="left" vertical="top" wrapText="1"/>
    </xf>
    <xf numFmtId="0" fontId="128" fillId="0" borderId="0" xfId="0" applyFont="1" applyFill="1" applyBorder="1" applyAlignment="1">
      <alignment horizontal="left" vertical="top"/>
    </xf>
    <xf numFmtId="0" fontId="13" fillId="35" borderId="55" xfId="0" applyFont="1" applyFill="1" applyBorder="1" applyAlignment="1" applyProtection="1">
      <alignment horizontal="left" vertical="top" wrapText="1"/>
      <protection/>
    </xf>
    <xf numFmtId="0" fontId="13" fillId="35" borderId="56" xfId="0" applyFont="1" applyFill="1" applyBorder="1" applyAlignment="1" applyProtection="1">
      <alignment horizontal="left" vertical="top" wrapText="1"/>
      <protection/>
    </xf>
    <xf numFmtId="0" fontId="137" fillId="35" borderId="0" xfId="0" applyFont="1" applyFill="1" applyBorder="1" applyAlignment="1" applyProtection="1">
      <alignment horizontal="left" vertical="top" wrapText="1"/>
      <protection/>
    </xf>
    <xf numFmtId="0" fontId="13" fillId="35" borderId="53" xfId="0" applyFont="1" applyFill="1" applyBorder="1" applyAlignment="1" applyProtection="1">
      <alignment horizontal="left" vertical="top" wrapText="1"/>
      <protection/>
    </xf>
    <xf numFmtId="0" fontId="13" fillId="35" borderId="64" xfId="0" applyFont="1" applyFill="1" applyBorder="1" applyAlignment="1" applyProtection="1">
      <alignment horizontal="left" vertical="top" wrapText="1"/>
      <protection/>
    </xf>
    <xf numFmtId="0" fontId="123" fillId="2" borderId="51" xfId="0" applyFont="1" applyFill="1" applyBorder="1" applyAlignment="1" applyProtection="1">
      <alignment horizontal="center" vertical="top"/>
      <protection locked="0"/>
    </xf>
    <xf numFmtId="0" fontId="123" fillId="0" borderId="78" xfId="0" applyFont="1" applyFill="1" applyBorder="1" applyAlignment="1">
      <alignment horizontal="center" vertical="top"/>
    </xf>
    <xf numFmtId="0" fontId="123" fillId="0" borderId="0" xfId="0" applyFont="1" applyFill="1" applyBorder="1" applyAlignment="1">
      <alignment horizontal="center" vertical="top"/>
    </xf>
    <xf numFmtId="0" fontId="123" fillId="0" borderId="0" xfId="0" applyFont="1" applyFill="1" applyBorder="1" applyAlignment="1">
      <alignment horizontal="left" vertical="top"/>
    </xf>
    <xf numFmtId="0" fontId="125" fillId="0" borderId="0" xfId="0" applyFont="1" applyFill="1" applyBorder="1" applyAlignment="1">
      <alignment horizontal="left" vertical="top"/>
    </xf>
    <xf numFmtId="0" fontId="123" fillId="2" borderId="51" xfId="0" applyFont="1" applyFill="1" applyBorder="1" applyAlignment="1">
      <alignment horizontal="center" vertical="top"/>
    </xf>
    <xf numFmtId="0" fontId="123" fillId="0" borderId="0" xfId="0" applyFont="1" applyFill="1" applyBorder="1" applyAlignment="1">
      <alignment horizontal="left" vertical="top" wrapText="1"/>
    </xf>
    <xf numFmtId="0" fontId="125" fillId="2" borderId="51" xfId="0" applyFont="1" applyFill="1" applyBorder="1" applyAlignment="1" applyProtection="1">
      <alignment horizontal="right" vertical="top"/>
      <protection locked="0"/>
    </xf>
    <xf numFmtId="0" fontId="126" fillId="0" borderId="0" xfId="0" applyFont="1" applyFill="1" applyBorder="1" applyAlignment="1" applyProtection="1">
      <alignment horizontal="center" vertical="top"/>
      <protection/>
    </xf>
    <xf numFmtId="0" fontId="105" fillId="2" borderId="54" xfId="0" applyFont="1" applyFill="1" applyBorder="1" applyAlignment="1" applyProtection="1">
      <alignment horizontal="center" vertical="top"/>
      <protection locked="0"/>
    </xf>
    <xf numFmtId="177" fontId="105" fillId="2" borderId="54" xfId="0" applyNumberFormat="1" applyFont="1" applyFill="1" applyBorder="1" applyAlignment="1" applyProtection="1">
      <alignment horizontal="center" vertical="top"/>
      <protection locked="0"/>
    </xf>
    <xf numFmtId="0" fontId="105" fillId="0" borderId="0" xfId="0" applyFont="1" applyFill="1" applyBorder="1" applyAlignment="1" applyProtection="1">
      <alignment horizontal="center" vertical="top"/>
      <protection/>
    </xf>
    <xf numFmtId="0" fontId="118" fillId="0" borderId="0" xfId="0" applyFont="1" applyFill="1" applyBorder="1" applyAlignment="1" applyProtection="1">
      <alignment horizontal="left" vertical="top"/>
      <protection/>
    </xf>
    <xf numFmtId="177" fontId="105" fillId="42" borderId="51" xfId="0" applyNumberFormat="1" applyFont="1" applyFill="1" applyBorder="1" applyAlignment="1" applyProtection="1">
      <alignment horizontal="left" vertical="top"/>
      <protection locked="0"/>
    </xf>
    <xf numFmtId="0" fontId="114" fillId="0" borderId="0" xfId="0" applyFont="1" applyFill="1" applyBorder="1" applyAlignment="1" applyProtection="1">
      <alignment horizontal="left" vertical="top"/>
      <protection/>
    </xf>
    <xf numFmtId="0" fontId="141" fillId="36" borderId="0" xfId="0" applyFont="1" applyFill="1" applyBorder="1" applyAlignment="1">
      <alignment horizontal="left" vertical="top"/>
    </xf>
    <xf numFmtId="0" fontId="123" fillId="2" borderId="55" xfId="0" applyFont="1" applyFill="1" applyBorder="1" applyAlignment="1" applyProtection="1">
      <alignment horizontal="center" vertical="top"/>
      <protection locked="0"/>
    </xf>
    <xf numFmtId="0" fontId="123" fillId="2" borderId="56" xfId="0" applyFont="1" applyFill="1" applyBorder="1" applyAlignment="1" applyProtection="1">
      <alignment horizontal="center" vertical="top"/>
      <protection locked="0"/>
    </xf>
    <xf numFmtId="0" fontId="123" fillId="2" borderId="52" xfId="0" applyFont="1" applyFill="1" applyBorder="1" applyAlignment="1" applyProtection="1">
      <alignment horizontal="center" vertical="top"/>
      <protection locked="0"/>
    </xf>
    <xf numFmtId="0" fontId="123" fillId="0" borderId="51" xfId="0" applyFont="1" applyFill="1" applyBorder="1" applyAlignment="1">
      <alignment horizontal="center" vertical="center"/>
    </xf>
    <xf numFmtId="0" fontId="123" fillId="0" borderId="51" xfId="0" applyFont="1" applyFill="1" applyBorder="1" applyAlignment="1">
      <alignment horizontal="center" vertical="center" wrapText="1"/>
    </xf>
    <xf numFmtId="0" fontId="123" fillId="2" borderId="54" xfId="0" applyFont="1" applyFill="1" applyBorder="1" applyAlignment="1" applyProtection="1">
      <alignment horizontal="center" vertical="top"/>
      <protection locked="0"/>
    </xf>
    <xf numFmtId="0" fontId="114" fillId="0" borderId="0" xfId="0" applyFont="1" applyFill="1" applyBorder="1" applyAlignment="1" applyProtection="1">
      <alignment horizontal="center" vertical="top"/>
      <protection/>
    </xf>
    <xf numFmtId="0" fontId="105" fillId="0" borderId="78" xfId="0" applyFont="1" applyFill="1" applyBorder="1" applyAlignment="1" applyProtection="1">
      <alignment horizontal="center" vertical="top"/>
      <protection/>
    </xf>
    <xf numFmtId="0" fontId="105" fillId="0" borderId="51" xfId="0" applyNumberFormat="1" applyFont="1" applyFill="1" applyBorder="1" applyAlignment="1" applyProtection="1">
      <alignment horizontal="center" vertical="top"/>
      <protection/>
    </xf>
    <xf numFmtId="0" fontId="123" fillId="0" borderId="0" xfId="0" applyFont="1" applyFill="1" applyBorder="1" applyAlignment="1" applyProtection="1">
      <alignment horizontal="right" vertical="top"/>
      <protection/>
    </xf>
    <xf numFmtId="0" fontId="124" fillId="0" borderId="0" xfId="0" applyFont="1" applyFill="1" applyBorder="1" applyAlignment="1" applyProtection="1">
      <alignment horizontal="center" vertical="top"/>
      <protection/>
    </xf>
    <xf numFmtId="0" fontId="105" fillId="0" borderId="51" xfId="0" applyFont="1" applyFill="1" applyBorder="1" applyAlignment="1" applyProtection="1">
      <alignment horizontal="center" vertical="top"/>
      <protection/>
    </xf>
    <xf numFmtId="0" fontId="125" fillId="0" borderId="0" xfId="0" applyFont="1" applyFill="1" applyBorder="1" applyAlignment="1" applyProtection="1">
      <alignment horizontal="center" vertical="top"/>
      <protection/>
    </xf>
    <xf numFmtId="0" fontId="105" fillId="0" borderId="81" xfId="0" applyFont="1" applyFill="1" applyBorder="1" applyAlignment="1" applyProtection="1">
      <alignment horizontal="center" vertical="top"/>
      <protection/>
    </xf>
    <xf numFmtId="177" fontId="116" fillId="0" borderId="0" xfId="15" applyNumberFormat="1" applyFont="1" applyFill="1" applyBorder="1" applyAlignment="1" applyProtection="1">
      <alignment horizontal="left" vertical="top"/>
      <protection locked="0"/>
    </xf>
    <xf numFmtId="0" fontId="10" fillId="0" borderId="0" xfId="0" applyFont="1" applyFill="1" applyBorder="1" applyAlignment="1" applyProtection="1">
      <alignment horizontal="right" vertical="top" wrapText="1"/>
      <protection/>
    </xf>
    <xf numFmtId="0" fontId="10" fillId="0" borderId="0" xfId="0" applyFont="1" applyFill="1" applyBorder="1" applyAlignment="1" applyProtection="1">
      <alignment horizontal="right" vertical="top"/>
      <protection/>
    </xf>
    <xf numFmtId="0" fontId="131" fillId="0" borderId="0" xfId="0" applyFont="1" applyFill="1" applyBorder="1" applyAlignment="1" applyProtection="1">
      <alignment horizontal="left" vertical="top"/>
      <protection/>
    </xf>
    <xf numFmtId="0" fontId="0" fillId="0" borderId="0" xfId="0" applyFont="1" applyFill="1" applyBorder="1" applyAlignment="1" applyProtection="1">
      <alignment horizontal="right" vertical="top"/>
      <protection/>
    </xf>
    <xf numFmtId="0" fontId="142"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131" fillId="0" borderId="51" xfId="0" applyFont="1" applyFill="1" applyBorder="1" applyAlignment="1" applyProtection="1">
      <alignment horizontal="center" vertical="top"/>
      <protection/>
    </xf>
    <xf numFmtId="0" fontId="85" fillId="2" borderId="51" xfId="15" applyFont="1" applyBorder="1" applyAlignment="1" applyProtection="1">
      <alignment horizontal="center" vertical="top"/>
      <protection locked="0"/>
    </xf>
    <xf numFmtId="0" fontId="85" fillId="2" borderId="52" xfId="15" applyFont="1" applyBorder="1" applyAlignment="1" applyProtection="1">
      <alignment horizontal="center" vertical="top"/>
      <protection locked="0"/>
    </xf>
    <xf numFmtId="177" fontId="85" fillId="2" borderId="51" xfId="15" applyNumberFormat="1" applyFont="1" applyBorder="1" applyAlignment="1" applyProtection="1">
      <alignment horizontal="left" vertical="top"/>
      <protection locked="0"/>
    </xf>
    <xf numFmtId="177" fontId="85" fillId="2" borderId="52" xfId="15" applyNumberFormat="1" applyFont="1" applyBorder="1" applyAlignment="1" applyProtection="1">
      <alignment horizontal="left" vertical="top"/>
      <protection locked="0"/>
    </xf>
    <xf numFmtId="0" fontId="85" fillId="2" borderId="51" xfId="15" applyFont="1" applyBorder="1" applyAlignment="1" applyProtection="1">
      <alignment horizontal="left" vertical="top"/>
      <protection locked="0"/>
    </xf>
    <xf numFmtId="0" fontId="85" fillId="2" borderId="52" xfId="15" applyFont="1" applyBorder="1" applyAlignment="1" applyProtection="1">
      <alignment horizontal="left" vertical="top"/>
      <protection locked="0"/>
    </xf>
    <xf numFmtId="0" fontId="131" fillId="0" borderId="78" xfId="0" applyFont="1" applyFill="1" applyBorder="1" applyAlignment="1" applyProtection="1">
      <alignment horizontal="center" vertical="top"/>
      <protection/>
    </xf>
    <xf numFmtId="0" fontId="131" fillId="35" borderId="0" xfId="0" applyFont="1" applyFill="1" applyBorder="1" applyAlignment="1" applyProtection="1">
      <alignment horizontal="left" vertical="top"/>
      <protection/>
    </xf>
    <xf numFmtId="0" fontId="131" fillId="0" borderId="78" xfId="0" applyFont="1" applyFill="1" applyBorder="1" applyAlignment="1" applyProtection="1">
      <alignment horizontal="left" vertical="top"/>
      <protection/>
    </xf>
    <xf numFmtId="0" fontId="131"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left" vertical="top"/>
      <protection/>
    </xf>
    <xf numFmtId="0" fontId="131" fillId="0" borderId="0" xfId="0" applyFont="1" applyFill="1" applyBorder="1" applyAlignment="1" applyProtection="1">
      <alignment horizontal="right" vertical="top"/>
      <protection/>
    </xf>
    <xf numFmtId="0" fontId="130" fillId="0" borderId="0" xfId="0" applyFont="1" applyFill="1" applyBorder="1" applyAlignment="1" applyProtection="1">
      <alignment horizontal="right" vertical="top"/>
      <protection/>
    </xf>
    <xf numFmtId="0" fontId="0" fillId="0" borderId="0" xfId="0" applyFont="1" applyFill="1" applyBorder="1" applyAlignment="1" applyProtection="1">
      <alignment horizontal="center" vertical="top"/>
      <protection/>
    </xf>
    <xf numFmtId="0" fontId="0" fillId="0" borderId="51" xfId="0" applyFont="1" applyFill="1" applyBorder="1" applyAlignment="1" applyProtection="1">
      <alignment horizontal="center" vertical="top"/>
      <protection/>
    </xf>
    <xf numFmtId="0" fontId="0" fillId="0" borderId="78" xfId="0" applyFont="1" applyFill="1" applyBorder="1" applyAlignment="1" applyProtection="1">
      <alignment horizontal="center" vertical="top"/>
      <protection/>
    </xf>
    <xf numFmtId="176" fontId="0" fillId="35" borderId="51" xfId="0" applyNumberFormat="1" applyFont="1" applyFill="1" applyBorder="1" applyAlignment="1" applyProtection="1">
      <alignment horizontal="center" vertical="top"/>
      <protection/>
    </xf>
    <xf numFmtId="0" fontId="0" fillId="2" borderId="51" xfId="0" applyFont="1" applyFill="1" applyBorder="1" applyAlignment="1" applyProtection="1">
      <alignment horizontal="center" vertical="top"/>
      <protection locked="0"/>
    </xf>
    <xf numFmtId="0" fontId="0" fillId="35" borderId="0" xfId="0" applyFont="1" applyFill="1" applyBorder="1" applyAlignment="1" applyProtection="1">
      <alignment horizontal="left" vertical="top"/>
      <protection/>
    </xf>
    <xf numFmtId="0" fontId="143" fillId="0" borderId="0" xfId="0" applyFont="1" applyFill="1" applyBorder="1" applyAlignment="1" applyProtection="1">
      <alignment horizontal="right" vertical="top"/>
      <protection/>
    </xf>
    <xf numFmtId="0" fontId="131" fillId="0" borderId="51" xfId="0" applyFont="1" applyFill="1" applyBorder="1" applyAlignment="1" applyProtection="1">
      <alignment horizontal="left" vertical="top"/>
      <protection/>
    </xf>
    <xf numFmtId="0" fontId="131" fillId="0" borderId="0" xfId="0" applyFont="1" applyFill="1" applyBorder="1" applyAlignment="1" applyProtection="1">
      <alignment horizontal="left" vertical="top" wrapText="1"/>
      <protection/>
    </xf>
    <xf numFmtId="0" fontId="131" fillId="0" borderId="0" xfId="0" applyFont="1" applyFill="1" applyBorder="1" applyAlignment="1" applyProtection="1">
      <alignment horizontal="left"/>
      <protection/>
    </xf>
    <xf numFmtId="0" fontId="131" fillId="35" borderId="0" xfId="0" applyFont="1" applyFill="1" applyBorder="1" applyAlignment="1" applyProtection="1">
      <alignment horizontal="center" vertical="top"/>
      <protection/>
    </xf>
    <xf numFmtId="0" fontId="85" fillId="0" borderId="0" xfId="15" applyFont="1" applyFill="1" applyBorder="1" applyAlignment="1" applyProtection="1">
      <alignment horizontal="left" vertical="top"/>
      <protection/>
    </xf>
    <xf numFmtId="0" fontId="144" fillId="0" borderId="0" xfId="0" applyFont="1" applyFill="1" applyBorder="1" applyAlignment="1" applyProtection="1">
      <alignment horizontal="center" vertical="top"/>
      <protection/>
    </xf>
    <xf numFmtId="0" fontId="132" fillId="0" borderId="51" xfId="0" applyFont="1" applyFill="1" applyBorder="1" applyAlignment="1" applyProtection="1">
      <alignment horizontal="center" vertical="top"/>
      <protection/>
    </xf>
    <xf numFmtId="0" fontId="132" fillId="0" borderId="0" xfId="0" applyFont="1" applyFill="1" applyBorder="1" applyAlignment="1" applyProtection="1">
      <alignment horizontal="center" vertical="top"/>
      <protection/>
    </xf>
    <xf numFmtId="0" fontId="130" fillId="0" borderId="51" xfId="0" applyFont="1" applyFill="1" applyBorder="1" applyAlignment="1" applyProtection="1">
      <alignment horizontal="center" vertical="top"/>
      <protection/>
    </xf>
    <xf numFmtId="0" fontId="130" fillId="0" borderId="78" xfId="0" applyFont="1" applyFill="1" applyBorder="1" applyAlignment="1" applyProtection="1">
      <alignment horizontal="center" vertical="top"/>
      <protection/>
    </xf>
    <xf numFmtId="0" fontId="85" fillId="2" borderId="51" xfId="15" applyFont="1" applyFill="1" applyBorder="1" applyAlignment="1" applyProtection="1">
      <alignment horizontal="center" vertical="top"/>
      <protection locked="0"/>
    </xf>
    <xf numFmtId="0" fontId="131" fillId="0" borderId="52" xfId="0" applyFont="1" applyFill="1" applyBorder="1" applyAlignment="1" applyProtection="1">
      <alignment horizontal="center" vertical="top"/>
      <protection/>
    </xf>
    <xf numFmtId="0" fontId="131" fillId="2" borderId="51" xfId="0" applyFont="1" applyFill="1" applyBorder="1" applyAlignment="1" applyProtection="1">
      <alignment horizontal="center" vertical="top"/>
      <protection locked="0"/>
    </xf>
    <xf numFmtId="0" fontId="130" fillId="0" borderId="0" xfId="0" applyFont="1" applyFill="1" applyBorder="1" applyAlignment="1" applyProtection="1">
      <alignment horizontal="left" vertical="top" wrapText="1"/>
      <protection/>
    </xf>
    <xf numFmtId="176" fontId="131" fillId="0" borderId="52" xfId="0" applyNumberFormat="1" applyFont="1" applyFill="1" applyBorder="1" applyAlignment="1" applyProtection="1">
      <alignment horizontal="center" vertical="top"/>
      <protection/>
    </xf>
    <xf numFmtId="0" fontId="103" fillId="0" borderId="0" xfId="15" applyFont="1" applyFill="1" applyAlignment="1" applyProtection="1">
      <alignment horizontal="right"/>
      <protection/>
    </xf>
    <xf numFmtId="0" fontId="85" fillId="0" borderId="0" xfId="15" applyFont="1" applyFill="1" applyBorder="1" applyAlignment="1" applyProtection="1">
      <alignment horizontal="right" vertical="top"/>
      <protection/>
    </xf>
    <xf numFmtId="0" fontId="130" fillId="0" borderId="0" xfId="0" applyFont="1" applyAlignment="1" applyProtection="1">
      <alignment horizontal="right"/>
      <protection/>
    </xf>
    <xf numFmtId="0" fontId="131" fillId="35" borderId="52" xfId="0" applyFont="1" applyFill="1" applyBorder="1" applyAlignment="1" applyProtection="1">
      <alignment horizontal="center" vertical="top"/>
      <protection/>
    </xf>
    <xf numFmtId="179" fontId="131" fillId="35" borderId="52" xfId="0" applyNumberFormat="1" applyFont="1" applyFill="1" applyBorder="1" applyAlignment="1" applyProtection="1">
      <alignment horizontal="left" vertical="top"/>
      <protection/>
    </xf>
    <xf numFmtId="0" fontId="125" fillId="0" borderId="0" xfId="0" applyFont="1" applyFill="1" applyBorder="1" applyAlignment="1" applyProtection="1">
      <alignment horizontal="left" vertical="top"/>
      <protection/>
    </xf>
    <xf numFmtId="0" fontId="125" fillId="0" borderId="78" xfId="0" applyFont="1" applyFill="1" applyBorder="1" applyAlignment="1" applyProtection="1">
      <alignment horizontal="center" vertical="top"/>
      <protection/>
    </xf>
    <xf numFmtId="0" fontId="123" fillId="0" borderId="0" xfId="0" applyFont="1" applyFill="1" applyBorder="1" applyAlignment="1" applyProtection="1">
      <alignment horizontal="left" vertical="top"/>
      <protection/>
    </xf>
    <xf numFmtId="0" fontId="123" fillId="0" borderId="51" xfId="0" applyFont="1" applyFill="1" applyBorder="1" applyAlignment="1" applyProtection="1">
      <alignment horizontal="center" vertical="top"/>
      <protection/>
    </xf>
    <xf numFmtId="0" fontId="123" fillId="0" borderId="0" xfId="0" applyFont="1" applyFill="1" applyBorder="1" applyAlignment="1" applyProtection="1">
      <alignment horizontal="center" vertical="top"/>
      <protection/>
    </xf>
    <xf numFmtId="0" fontId="125" fillId="0" borderId="51" xfId="0" applyFont="1" applyFill="1" applyBorder="1" applyAlignment="1" applyProtection="1">
      <alignment horizontal="center" vertical="top"/>
      <protection/>
    </xf>
    <xf numFmtId="0" fontId="145" fillId="0" borderId="51" xfId="0" applyFont="1" applyFill="1" applyBorder="1" applyAlignment="1" applyProtection="1">
      <alignment horizontal="center" vertical="top"/>
      <protection/>
    </xf>
    <xf numFmtId="0" fontId="125" fillId="0" borderId="78" xfId="0" applyFont="1" applyFill="1" applyBorder="1" applyAlignment="1" applyProtection="1">
      <alignment horizontal="left" vertical="top"/>
      <protection/>
    </xf>
    <xf numFmtId="0" fontId="123" fillId="35" borderId="0" xfId="0" applyFont="1" applyFill="1" applyBorder="1" applyAlignment="1" applyProtection="1">
      <alignment horizontal="left" vertical="top"/>
      <protection/>
    </xf>
    <xf numFmtId="0" fontId="85" fillId="0" borderId="0" xfId="15" applyFont="1" applyFill="1" applyBorder="1" applyAlignment="1" applyProtection="1">
      <alignment horizontal="center" vertical="top"/>
      <protection/>
    </xf>
    <xf numFmtId="179" fontId="131" fillId="35" borderId="52" xfId="0" applyNumberFormat="1" applyFont="1" applyFill="1" applyBorder="1" applyAlignment="1" applyProtection="1">
      <alignment horizontal="center" vertical="top"/>
      <protection/>
    </xf>
    <xf numFmtId="177" fontId="85" fillId="2" borderId="51" xfId="15" applyNumberFormat="1" applyFont="1" applyBorder="1" applyAlignment="1" applyProtection="1">
      <alignment horizontal="center" vertical="top"/>
      <protection locked="0"/>
    </xf>
    <xf numFmtId="0" fontId="124" fillId="0" borderId="0" xfId="0" applyFont="1" applyFill="1" applyBorder="1" applyAlignment="1" applyProtection="1">
      <alignment horizontal="left" vertical="top"/>
      <protection/>
    </xf>
    <xf numFmtId="0" fontId="131" fillId="0" borderId="52" xfId="0" applyFont="1" applyFill="1" applyBorder="1" applyAlignment="1" applyProtection="1">
      <alignment horizontal="left" vertical="top"/>
      <protection/>
    </xf>
    <xf numFmtId="0" fontId="131" fillId="35" borderId="51" xfId="0" applyFont="1" applyFill="1" applyBorder="1" applyAlignment="1" applyProtection="1">
      <alignment horizontal="left" vertical="top"/>
      <protection/>
    </xf>
    <xf numFmtId="0" fontId="124" fillId="0" borderId="0" xfId="0" applyFont="1" applyFill="1" applyBorder="1" applyAlignment="1" applyProtection="1">
      <alignment horizontal="right" vertical="top"/>
      <protection/>
    </xf>
    <xf numFmtId="0" fontId="132" fillId="0" borderId="52" xfId="0" applyFont="1" applyFill="1" applyBorder="1" applyAlignment="1" applyProtection="1">
      <alignment horizontal="lef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5.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pageSetUpPr fitToPage="1"/>
  </sheetPr>
  <dimension ref="A1:T63"/>
  <sheetViews>
    <sheetView view="pageBreakPreview" zoomScale="60" zoomScaleNormal="70" zoomScalePageLayoutView="0" workbookViewId="0" topLeftCell="A1">
      <selection activeCell="K18" sqref="K18"/>
    </sheetView>
  </sheetViews>
  <sheetFormatPr defaultColWidth="9.33203125" defaultRowHeight="12.75"/>
  <cols>
    <col min="1" max="1" width="4.83203125" style="3" customWidth="1"/>
    <col min="2" max="2" width="10.33203125" style="3" customWidth="1"/>
    <col min="3" max="3" width="13" style="3" customWidth="1"/>
    <col min="4" max="4" width="9.33203125" style="3" customWidth="1"/>
    <col min="5" max="5" width="9.83203125" style="3" customWidth="1"/>
    <col min="6" max="9" width="9.33203125" style="3" customWidth="1"/>
    <col min="10" max="10" width="113.5" style="3" customWidth="1"/>
    <col min="11" max="11" width="21" style="3" customWidth="1"/>
    <col min="12" max="12" width="17.33203125" style="3" customWidth="1"/>
    <col min="13" max="13" width="16.33203125" style="3" customWidth="1"/>
    <col min="14" max="14" width="17.33203125" style="3" bestFit="1" customWidth="1"/>
    <col min="15" max="15" width="6.83203125" style="3" customWidth="1"/>
    <col min="16" max="16" width="92.66015625" style="3" bestFit="1" customWidth="1"/>
    <col min="17" max="16384" width="9.33203125" style="3" customWidth="1"/>
  </cols>
  <sheetData>
    <row r="1" spans="1:20" ht="18.75">
      <c r="A1" s="4"/>
      <c r="B1" s="517" t="s">
        <v>0</v>
      </c>
      <c r="C1" s="518"/>
      <c r="D1" s="513" t="s">
        <v>1</v>
      </c>
      <c r="E1" s="514"/>
      <c r="F1" s="514"/>
      <c r="G1" s="514"/>
      <c r="H1" s="514"/>
      <c r="I1" s="514"/>
      <c r="J1" s="514"/>
      <c r="K1" s="514"/>
      <c r="L1" s="5" t="s">
        <v>2</v>
      </c>
      <c r="M1" s="6"/>
      <c r="N1" s="6" t="s">
        <v>3</v>
      </c>
      <c r="O1" s="7"/>
      <c r="P1" s="7"/>
      <c r="Q1" s="7"/>
      <c r="R1" s="7"/>
      <c r="S1" s="8"/>
      <c r="T1" s="8"/>
    </row>
    <row r="2" spans="2:16" ht="21.75" customHeight="1" thickBot="1">
      <c r="B2" s="500" t="s">
        <v>4</v>
      </c>
      <c r="C2" s="501"/>
      <c r="D2" s="9" t="s">
        <v>5</v>
      </c>
      <c r="E2" s="10"/>
      <c r="F2" s="509" t="s">
        <v>6</v>
      </c>
      <c r="G2" s="509"/>
      <c r="H2" s="509"/>
      <c r="I2" s="509"/>
      <c r="J2" s="509"/>
      <c r="K2" s="509"/>
      <c r="L2" s="11">
        <v>2020</v>
      </c>
      <c r="M2" s="11"/>
      <c r="N2" s="12">
        <v>2019</v>
      </c>
      <c r="P2" s="13"/>
    </row>
    <row r="3" spans="2:16" ht="16.5" customHeight="1">
      <c r="B3" s="502"/>
      <c r="C3" s="503"/>
      <c r="D3" s="503"/>
      <c r="E3" s="503"/>
      <c r="F3" s="503"/>
      <c r="G3" s="503"/>
      <c r="H3" s="503"/>
      <c r="I3" s="503"/>
      <c r="J3" s="503"/>
      <c r="K3" s="503"/>
      <c r="L3" s="503"/>
      <c r="M3" s="503"/>
      <c r="N3" s="504"/>
      <c r="P3" s="13"/>
    </row>
    <row r="4" spans="2:15" ht="19.5" thickBot="1">
      <c r="B4" s="14" t="s">
        <v>7</v>
      </c>
      <c r="C4" s="505" t="s">
        <v>8</v>
      </c>
      <c r="D4" s="505"/>
      <c r="E4" s="505"/>
      <c r="F4" s="505"/>
      <c r="G4" s="505"/>
      <c r="H4" s="505"/>
      <c r="I4" s="505"/>
      <c r="J4" s="505"/>
      <c r="K4" s="15" t="s">
        <v>9</v>
      </c>
      <c r="L4" s="15" t="s">
        <v>10</v>
      </c>
      <c r="M4" s="15" t="s">
        <v>11</v>
      </c>
      <c r="N4" s="15" t="s">
        <v>12</v>
      </c>
      <c r="O4" s="16"/>
    </row>
    <row r="5" spans="1:15" ht="18.75">
      <c r="A5" s="4"/>
      <c r="B5" s="8">
        <v>2019</v>
      </c>
      <c r="C5" s="565" t="s">
        <v>13</v>
      </c>
      <c r="D5" s="566"/>
      <c r="E5" s="566"/>
      <c r="F5" s="566"/>
      <c r="G5" s="566"/>
      <c r="H5" s="566"/>
      <c r="I5" s="566"/>
      <c r="J5" s="566"/>
      <c r="K5" s="566"/>
      <c r="L5" s="566"/>
      <c r="M5" s="566"/>
      <c r="N5" s="567"/>
      <c r="O5" s="16"/>
    </row>
    <row r="6" spans="1:15" ht="18.75">
      <c r="A6" s="4"/>
      <c r="B6" s="17"/>
      <c r="C6" s="480" t="s">
        <v>14</v>
      </c>
      <c r="D6" s="481"/>
      <c r="E6" s="481"/>
      <c r="F6" s="481"/>
      <c r="G6" s="481"/>
      <c r="H6" s="481"/>
      <c r="I6" s="481"/>
      <c r="J6" s="482"/>
      <c r="K6" s="18">
        <v>659852804</v>
      </c>
      <c r="L6" s="554"/>
      <c r="M6" s="532"/>
      <c r="N6" s="533"/>
      <c r="O6" s="16"/>
    </row>
    <row r="7" spans="1:15" ht="18.75">
      <c r="A7" s="4"/>
      <c r="C7" s="480" t="s">
        <v>15</v>
      </c>
      <c r="D7" s="481"/>
      <c r="E7" s="481"/>
      <c r="F7" s="481"/>
      <c r="G7" s="481"/>
      <c r="H7" s="481"/>
      <c r="I7" s="481"/>
      <c r="J7" s="482"/>
      <c r="K7" s="18">
        <v>0</v>
      </c>
      <c r="L7" s="554"/>
      <c r="M7" s="532"/>
      <c r="N7" s="533"/>
      <c r="O7" s="16"/>
    </row>
    <row r="8" spans="2:15" ht="18.75">
      <c r="B8" s="20"/>
      <c r="C8" s="481" t="s">
        <v>16</v>
      </c>
      <c r="D8" s="481"/>
      <c r="E8" s="481"/>
      <c r="F8" s="481"/>
      <c r="G8" s="481"/>
      <c r="H8" s="481"/>
      <c r="I8" s="481"/>
      <c r="J8" s="482"/>
      <c r="K8" s="21">
        <v>0</v>
      </c>
      <c r="L8" s="555"/>
      <c r="M8" s="556"/>
      <c r="N8" s="557"/>
      <c r="O8" s="16"/>
    </row>
    <row r="9" spans="2:16" ht="18" customHeight="1">
      <c r="B9" s="22"/>
      <c r="C9" s="506" t="s">
        <v>17</v>
      </c>
      <c r="D9" s="506"/>
      <c r="E9" s="506"/>
      <c r="F9" s="506"/>
      <c r="G9" s="506"/>
      <c r="H9" s="506"/>
      <c r="I9" s="506"/>
      <c r="J9" s="507"/>
      <c r="K9" s="23">
        <f>eff_histtxbl-eff_hist2525d-eff_histchapter42</f>
        <v>659852804</v>
      </c>
      <c r="L9" s="24" t="s">
        <v>18</v>
      </c>
      <c r="M9" s="25" t="s">
        <v>18</v>
      </c>
      <c r="N9" s="26" t="s">
        <v>18</v>
      </c>
      <c r="O9" s="16"/>
      <c r="P9" s="13"/>
    </row>
    <row r="10" spans="2:16" ht="18" customHeight="1">
      <c r="B10" s="27">
        <v>2019</v>
      </c>
      <c r="C10" s="551" t="s">
        <v>19</v>
      </c>
      <c r="D10" s="552"/>
      <c r="E10" s="552"/>
      <c r="F10" s="552"/>
      <c r="G10" s="552"/>
      <c r="H10" s="552"/>
      <c r="I10" s="552"/>
      <c r="J10" s="552"/>
      <c r="K10" s="552"/>
      <c r="L10" s="552"/>
      <c r="M10" s="552"/>
      <c r="N10" s="553"/>
      <c r="O10" s="16"/>
      <c r="P10" s="13"/>
    </row>
    <row r="11" spans="2:16" ht="18.75">
      <c r="B11" s="28"/>
      <c r="C11" s="480" t="s">
        <v>20</v>
      </c>
      <c r="D11" s="481"/>
      <c r="E11" s="481"/>
      <c r="F11" s="481"/>
      <c r="G11" s="481"/>
      <c r="H11" s="481"/>
      <c r="I11" s="481"/>
      <c r="J11" s="482"/>
      <c r="K11" s="18">
        <v>0</v>
      </c>
      <c r="L11" s="25" t="s">
        <v>21</v>
      </c>
      <c r="M11" s="25" t="s">
        <v>21</v>
      </c>
      <c r="N11" s="29" t="s">
        <v>21</v>
      </c>
      <c r="O11" s="16"/>
      <c r="P11" s="13"/>
    </row>
    <row r="12" spans="2:16" ht="19.5" customHeight="1">
      <c r="B12" s="30">
        <v>2019</v>
      </c>
      <c r="C12" s="551" t="s">
        <v>22</v>
      </c>
      <c r="D12" s="552"/>
      <c r="E12" s="552"/>
      <c r="F12" s="552"/>
      <c r="G12" s="552"/>
      <c r="H12" s="552"/>
      <c r="I12" s="552"/>
      <c r="J12" s="552"/>
      <c r="K12" s="552"/>
      <c r="L12" s="552"/>
      <c r="M12" s="552"/>
      <c r="N12" s="553"/>
      <c r="O12" s="16"/>
      <c r="P12" s="13"/>
    </row>
    <row r="13" spans="1:16" ht="19.5" customHeight="1">
      <c r="A13" s="4"/>
      <c r="B13" s="31"/>
      <c r="C13" s="481" t="s">
        <v>23</v>
      </c>
      <c r="D13" s="481"/>
      <c r="E13" s="481"/>
      <c r="F13" s="481"/>
      <c r="G13" s="481"/>
      <c r="H13" s="481"/>
      <c r="I13" s="481"/>
      <c r="J13" s="482"/>
      <c r="K13" s="18">
        <v>0</v>
      </c>
      <c r="L13" s="25"/>
      <c r="M13" s="32" t="s">
        <v>24</v>
      </c>
      <c r="N13" s="33"/>
      <c r="P13" s="13"/>
    </row>
    <row r="14" spans="1:16" ht="19.5" customHeight="1">
      <c r="A14" s="4"/>
      <c r="B14" s="31"/>
      <c r="C14" s="532" t="s">
        <v>25</v>
      </c>
      <c r="D14" s="532"/>
      <c r="E14" s="532"/>
      <c r="F14" s="532"/>
      <c r="G14" s="532"/>
      <c r="H14" s="532"/>
      <c r="I14" s="532"/>
      <c r="J14" s="561"/>
      <c r="K14" s="34">
        <v>0</v>
      </c>
      <c r="L14" s="24"/>
      <c r="M14" s="24" t="s">
        <v>26</v>
      </c>
      <c r="N14" s="26"/>
      <c r="P14" s="13"/>
    </row>
    <row r="15" spans="1:16" ht="18.75">
      <c r="A15" s="4"/>
      <c r="B15" s="30">
        <v>2019</v>
      </c>
      <c r="C15" s="552" t="s">
        <v>27</v>
      </c>
      <c r="D15" s="552"/>
      <c r="E15" s="552"/>
      <c r="F15" s="552"/>
      <c r="G15" s="552"/>
      <c r="H15" s="552"/>
      <c r="I15" s="552"/>
      <c r="J15" s="552"/>
      <c r="K15" s="552"/>
      <c r="L15" s="552"/>
      <c r="M15" s="552"/>
      <c r="N15" s="553"/>
      <c r="O15" s="16"/>
      <c r="P15" s="13"/>
    </row>
    <row r="16" spans="2:14" ht="18.75">
      <c r="B16" s="31"/>
      <c r="C16" s="481" t="s">
        <v>28</v>
      </c>
      <c r="D16" s="481"/>
      <c r="E16" s="481"/>
      <c r="F16" s="481"/>
      <c r="G16" s="481"/>
      <c r="H16" s="481"/>
      <c r="I16" s="481"/>
      <c r="J16" s="482"/>
      <c r="K16" s="35">
        <v>0.0014026</v>
      </c>
      <c r="L16" s="25"/>
      <c r="M16" s="24" t="s">
        <v>29</v>
      </c>
      <c r="N16" s="26" t="s">
        <v>30</v>
      </c>
    </row>
    <row r="17" spans="2:14" ht="18.75">
      <c r="B17" s="31"/>
      <c r="C17" s="481" t="s">
        <v>31</v>
      </c>
      <c r="D17" s="481"/>
      <c r="E17" s="481"/>
      <c r="F17" s="481"/>
      <c r="G17" s="481"/>
      <c r="H17" s="481"/>
      <c r="I17" s="481"/>
      <c r="J17" s="482"/>
      <c r="K17" s="36">
        <v>0</v>
      </c>
      <c r="L17" s="37"/>
      <c r="M17" s="25" t="s">
        <v>32</v>
      </c>
      <c r="N17" s="29"/>
    </row>
    <row r="18" spans="2:14" ht="18.75">
      <c r="B18" s="31"/>
      <c r="C18" s="481" t="s">
        <v>33</v>
      </c>
      <c r="D18" s="481"/>
      <c r="E18" s="481"/>
      <c r="F18" s="481"/>
      <c r="G18" s="481"/>
      <c r="H18" s="481"/>
      <c r="I18" s="481"/>
      <c r="J18" s="482"/>
      <c r="K18" s="38">
        <v>0.0014026</v>
      </c>
      <c r="L18" s="39" t="s">
        <v>34</v>
      </c>
      <c r="M18" s="24"/>
      <c r="N18" s="40" t="s">
        <v>34</v>
      </c>
    </row>
    <row r="19" spans="1:16" ht="19.5" customHeight="1">
      <c r="A19" s="4"/>
      <c r="B19" s="27">
        <v>2019</v>
      </c>
      <c r="C19" s="551" t="s">
        <v>35</v>
      </c>
      <c r="D19" s="552"/>
      <c r="E19" s="552"/>
      <c r="F19" s="552"/>
      <c r="G19" s="552"/>
      <c r="H19" s="552"/>
      <c r="I19" s="552"/>
      <c r="J19" s="552"/>
      <c r="K19" s="552"/>
      <c r="L19" s="552"/>
      <c r="M19" s="552"/>
      <c r="N19" s="553"/>
      <c r="O19" s="16"/>
      <c r="P19" s="13"/>
    </row>
    <row r="20" spans="2:15" ht="18.75">
      <c r="B20" s="28"/>
      <c r="C20" s="480" t="s">
        <v>36</v>
      </c>
      <c r="D20" s="481"/>
      <c r="E20" s="481"/>
      <c r="F20" s="481"/>
      <c r="G20" s="481"/>
      <c r="H20" s="481"/>
      <c r="I20" s="481"/>
      <c r="J20" s="482"/>
      <c r="K20" s="18">
        <v>42213</v>
      </c>
      <c r="L20" s="37" t="s">
        <v>37</v>
      </c>
      <c r="M20" s="25" t="s">
        <v>38</v>
      </c>
      <c r="N20" s="19" t="s">
        <v>37</v>
      </c>
      <c r="O20" s="16"/>
    </row>
    <row r="21" spans="2:15" ht="18.75">
      <c r="B21" s="17"/>
      <c r="C21" s="481" t="s">
        <v>39</v>
      </c>
      <c r="D21" s="481"/>
      <c r="E21" s="481"/>
      <c r="F21" s="481"/>
      <c r="G21" s="481"/>
      <c r="H21" s="481"/>
      <c r="I21" s="481"/>
      <c r="J21" s="482"/>
      <c r="K21" s="41">
        <v>210150</v>
      </c>
      <c r="L21" s="39" t="s">
        <v>40</v>
      </c>
      <c r="M21" s="25" t="s">
        <v>41</v>
      </c>
      <c r="N21" s="29" t="s">
        <v>40</v>
      </c>
      <c r="O21" s="16"/>
    </row>
    <row r="22" spans="2:16" ht="19.5" customHeight="1">
      <c r="B22" s="42">
        <v>2019</v>
      </c>
      <c r="C22" s="551" t="s">
        <v>42</v>
      </c>
      <c r="D22" s="552"/>
      <c r="E22" s="552"/>
      <c r="F22" s="552"/>
      <c r="G22" s="552"/>
      <c r="H22" s="552"/>
      <c r="I22" s="552"/>
      <c r="J22" s="552"/>
      <c r="K22" s="552"/>
      <c r="L22" s="552"/>
      <c r="M22" s="552"/>
      <c r="N22" s="553"/>
      <c r="O22" s="16"/>
      <c r="P22" s="13"/>
    </row>
    <row r="23" spans="2:14" ht="18.75">
      <c r="B23" s="31"/>
      <c r="C23" s="480" t="s">
        <v>43</v>
      </c>
      <c r="D23" s="481"/>
      <c r="E23" s="481"/>
      <c r="F23" s="481"/>
      <c r="G23" s="481"/>
      <c r="H23" s="481"/>
      <c r="I23" s="481"/>
      <c r="J23" s="482"/>
      <c r="K23" s="18">
        <v>12830</v>
      </c>
      <c r="L23" s="39" t="s">
        <v>44</v>
      </c>
      <c r="M23" s="37" t="s">
        <v>45</v>
      </c>
      <c r="N23" s="29" t="s">
        <v>44</v>
      </c>
    </row>
    <row r="24" spans="2:14" ht="18.75">
      <c r="B24" s="17"/>
      <c r="C24" s="480" t="s">
        <v>46</v>
      </c>
      <c r="D24" s="481"/>
      <c r="E24" s="481"/>
      <c r="F24" s="481"/>
      <c r="G24" s="481"/>
      <c r="H24" s="481"/>
      <c r="I24" s="481"/>
      <c r="J24" s="482"/>
      <c r="K24" s="41">
        <v>3160</v>
      </c>
      <c r="L24" s="24" t="s">
        <v>47</v>
      </c>
      <c r="M24" s="24" t="s">
        <v>48</v>
      </c>
      <c r="N24" s="26" t="s">
        <v>47</v>
      </c>
    </row>
    <row r="25" spans="2:15" ht="18.75">
      <c r="B25" s="42">
        <v>2020</v>
      </c>
      <c r="C25" s="551" t="s">
        <v>49</v>
      </c>
      <c r="D25" s="552"/>
      <c r="E25" s="552"/>
      <c r="F25" s="552"/>
      <c r="G25" s="552"/>
      <c r="H25" s="552"/>
      <c r="I25" s="552"/>
      <c r="J25" s="552"/>
      <c r="K25" s="552"/>
      <c r="L25" s="552"/>
      <c r="M25" s="552"/>
      <c r="N25" s="553"/>
      <c r="O25" s="16"/>
    </row>
    <row r="26" spans="1:15" ht="18.75">
      <c r="A26" s="4"/>
      <c r="B26" s="31"/>
      <c r="C26" s="480" t="s">
        <v>50</v>
      </c>
      <c r="D26" s="481"/>
      <c r="E26" s="481"/>
      <c r="F26" s="481"/>
      <c r="G26" s="481"/>
      <c r="H26" s="481"/>
      <c r="I26" s="481"/>
      <c r="J26" s="482"/>
      <c r="K26" s="41">
        <v>453678649</v>
      </c>
      <c r="L26" s="39" t="s">
        <v>51</v>
      </c>
      <c r="M26" s="39" t="s">
        <v>52</v>
      </c>
      <c r="N26" s="19" t="s">
        <v>53</v>
      </c>
      <c r="O26" s="16"/>
    </row>
    <row r="27" spans="1:15" ht="18.75">
      <c r="A27" s="4"/>
      <c r="B27" s="31"/>
      <c r="C27" s="515" t="s">
        <v>54</v>
      </c>
      <c r="D27" s="516"/>
      <c r="E27" s="516"/>
      <c r="F27" s="516"/>
      <c r="G27" s="516"/>
      <c r="H27" s="516"/>
      <c r="I27" s="516"/>
      <c r="J27" s="492"/>
      <c r="K27" s="18">
        <v>0</v>
      </c>
      <c r="L27" s="25" t="s">
        <v>55</v>
      </c>
      <c r="M27" s="24" t="s">
        <v>56</v>
      </c>
      <c r="N27" s="26" t="s">
        <v>57</v>
      </c>
      <c r="O27" s="16"/>
    </row>
    <row r="28" spans="2:15" ht="18.75">
      <c r="B28" s="31"/>
      <c r="C28" s="43" t="s">
        <v>58</v>
      </c>
      <c r="D28" s="44"/>
      <c r="E28" s="44"/>
      <c r="F28" s="44"/>
      <c r="G28" s="44"/>
      <c r="H28" s="44"/>
      <c r="I28" s="44"/>
      <c r="J28" s="45"/>
      <c r="K28" s="46">
        <v>0</v>
      </c>
      <c r="L28" s="39"/>
      <c r="M28" s="24"/>
      <c r="N28" s="26" t="s">
        <v>59</v>
      </c>
      <c r="O28" s="16"/>
    </row>
    <row r="29" spans="1:15" ht="18.75">
      <c r="A29" s="4"/>
      <c r="B29" s="30">
        <v>2020</v>
      </c>
      <c r="C29" s="558" t="s">
        <v>60</v>
      </c>
      <c r="D29" s="559"/>
      <c r="E29" s="559"/>
      <c r="F29" s="559"/>
      <c r="G29" s="559"/>
      <c r="H29" s="559"/>
      <c r="I29" s="559"/>
      <c r="J29" s="559"/>
      <c r="K29" s="559"/>
      <c r="L29" s="559"/>
      <c r="M29" s="559"/>
      <c r="N29" s="560"/>
      <c r="O29" s="16"/>
    </row>
    <row r="30" spans="1:14" ht="19.5" customHeight="1">
      <c r="A30" s="4"/>
      <c r="B30" s="31"/>
      <c r="C30" s="562" t="s">
        <v>61</v>
      </c>
      <c r="D30" s="563"/>
      <c r="E30" s="563"/>
      <c r="F30" s="563"/>
      <c r="G30" s="563"/>
      <c r="H30" s="563"/>
      <c r="I30" s="563"/>
      <c r="J30" s="563"/>
      <c r="K30" s="564"/>
      <c r="L30" s="47" t="s">
        <v>53</v>
      </c>
      <c r="M30" s="47" t="s">
        <v>62</v>
      </c>
      <c r="N30" s="48" t="s">
        <v>63</v>
      </c>
    </row>
    <row r="31" spans="1:16" ht="19.5" customHeight="1">
      <c r="A31" s="4"/>
      <c r="B31" s="30">
        <v>2020</v>
      </c>
      <c r="C31" s="551" t="s">
        <v>19</v>
      </c>
      <c r="D31" s="552"/>
      <c r="E31" s="552"/>
      <c r="F31" s="552"/>
      <c r="G31" s="552"/>
      <c r="H31" s="552"/>
      <c r="I31" s="552"/>
      <c r="J31" s="552"/>
      <c r="K31" s="552"/>
      <c r="L31" s="552"/>
      <c r="M31" s="552"/>
      <c r="N31" s="553"/>
      <c r="P31" s="13"/>
    </row>
    <row r="32" spans="1:14" ht="18.75">
      <c r="A32" s="4"/>
      <c r="B32" s="31"/>
      <c r="C32" s="480" t="s">
        <v>64</v>
      </c>
      <c r="D32" s="481"/>
      <c r="E32" s="481"/>
      <c r="F32" s="481"/>
      <c r="G32" s="481"/>
      <c r="H32" s="481"/>
      <c r="I32" s="481"/>
      <c r="J32" s="482"/>
      <c r="K32" s="18">
        <v>0</v>
      </c>
      <c r="L32" s="25" t="s">
        <v>65</v>
      </c>
      <c r="M32" s="25" t="s">
        <v>66</v>
      </c>
      <c r="N32" s="29" t="s">
        <v>67</v>
      </c>
    </row>
    <row r="33" spans="1:15" ht="18.75">
      <c r="A33" s="4"/>
      <c r="B33" s="17"/>
      <c r="C33" s="537" t="s">
        <v>68</v>
      </c>
      <c r="D33" s="481"/>
      <c r="E33" s="481"/>
      <c r="F33" s="481"/>
      <c r="G33" s="481"/>
      <c r="H33" s="481"/>
      <c r="I33" s="481"/>
      <c r="J33" s="482"/>
      <c r="K33" s="18">
        <v>0</v>
      </c>
      <c r="L33" s="25"/>
      <c r="M33" s="39" t="s">
        <v>69</v>
      </c>
      <c r="N33" s="29"/>
      <c r="O33" s="16"/>
    </row>
    <row r="34" spans="1:15" ht="18.75">
      <c r="A34" s="4"/>
      <c r="C34" s="480" t="s">
        <v>70</v>
      </c>
      <c r="D34" s="481"/>
      <c r="E34" s="481"/>
      <c r="F34" s="481"/>
      <c r="G34" s="481"/>
      <c r="H34" s="481"/>
      <c r="I34" s="481"/>
      <c r="J34" s="482"/>
      <c r="K34" s="41">
        <v>2539900</v>
      </c>
      <c r="L34" s="24" t="s">
        <v>71</v>
      </c>
      <c r="M34" s="25" t="s">
        <v>72</v>
      </c>
      <c r="N34" s="29" t="s">
        <v>73</v>
      </c>
      <c r="O34" s="16"/>
    </row>
    <row r="35" spans="2:15" ht="18.75">
      <c r="B35" s="31"/>
      <c r="C35" s="483" t="s">
        <v>74</v>
      </c>
      <c r="D35" s="484"/>
      <c r="E35" s="484"/>
      <c r="F35" s="484"/>
      <c r="G35" s="484"/>
      <c r="H35" s="484"/>
      <c r="I35" s="484"/>
      <c r="J35" s="492"/>
      <c r="K35" s="49">
        <v>0</v>
      </c>
      <c r="L35" s="24"/>
      <c r="M35" s="24"/>
      <c r="N35" s="26" t="s">
        <v>73</v>
      </c>
      <c r="O35" s="16"/>
    </row>
    <row r="36" spans="1:15" ht="19.5" thickBot="1">
      <c r="A36" s="4"/>
      <c r="B36" s="479"/>
      <c r="C36" s="479"/>
      <c r="D36" s="479"/>
      <c r="E36" s="479"/>
      <c r="F36" s="479"/>
      <c r="G36" s="479"/>
      <c r="H36" s="479"/>
      <c r="I36" s="479"/>
      <c r="J36" s="479"/>
      <c r="K36" s="479"/>
      <c r="L36" s="479"/>
      <c r="M36" s="479"/>
      <c r="N36" s="479"/>
      <c r="O36" s="16"/>
    </row>
    <row r="37" spans="2:14" ht="18.75">
      <c r="B37" s="50"/>
      <c r="C37" s="50"/>
      <c r="D37" s="50"/>
      <c r="E37" s="50"/>
      <c r="F37" s="50"/>
      <c r="G37" s="50"/>
      <c r="H37" s="50"/>
      <c r="I37" s="50"/>
      <c r="J37" s="50"/>
      <c r="K37" s="50"/>
      <c r="L37" s="50"/>
      <c r="M37" s="50"/>
      <c r="N37" s="50"/>
    </row>
    <row r="38" spans="1:15" ht="16.5" customHeight="1" thickBot="1">
      <c r="A38" s="51"/>
      <c r="B38" s="510" t="s">
        <v>75</v>
      </c>
      <c r="C38" s="511"/>
      <c r="D38" s="511"/>
      <c r="E38" s="511"/>
      <c r="F38" s="511"/>
      <c r="G38" s="511"/>
      <c r="H38" s="511"/>
      <c r="I38" s="511"/>
      <c r="J38" s="511"/>
      <c r="K38" s="511"/>
      <c r="L38" s="511"/>
      <c r="M38" s="511"/>
      <c r="N38" s="512"/>
      <c r="O38" s="52"/>
    </row>
    <row r="39" spans="2:14" ht="16.5" customHeight="1">
      <c r="B39" s="502"/>
      <c r="C39" s="503"/>
      <c r="D39" s="503"/>
      <c r="E39" s="503"/>
      <c r="F39" s="503"/>
      <c r="G39" s="503"/>
      <c r="H39" s="503"/>
      <c r="I39" s="503"/>
      <c r="J39" s="503"/>
      <c r="K39" s="503"/>
      <c r="L39" s="503"/>
      <c r="M39" s="503"/>
      <c r="N39" s="504"/>
    </row>
    <row r="40" spans="2:14" ht="18.75">
      <c r="B40" s="496" t="s">
        <v>8</v>
      </c>
      <c r="C40" s="497"/>
      <c r="D40" s="497"/>
      <c r="E40" s="497"/>
      <c r="F40" s="497"/>
      <c r="G40" s="497"/>
      <c r="H40" s="497"/>
      <c r="I40" s="497"/>
      <c r="J40" s="498" t="s">
        <v>76</v>
      </c>
      <c r="K40" s="498"/>
      <c r="L40" s="498"/>
      <c r="M40" s="498"/>
      <c r="N40" s="499"/>
    </row>
    <row r="41" spans="2:15" ht="18.75">
      <c r="B41" s="493"/>
      <c r="C41" s="494"/>
      <c r="D41" s="494"/>
      <c r="E41" s="494"/>
      <c r="F41" s="494"/>
      <c r="G41" s="494"/>
      <c r="H41" s="494"/>
      <c r="I41" s="494"/>
      <c r="J41" s="494"/>
      <c r="K41" s="494"/>
      <c r="L41" s="494"/>
      <c r="M41" s="494"/>
      <c r="N41" s="495"/>
      <c r="O41" s="16"/>
    </row>
    <row r="42" spans="1:14" ht="18.75">
      <c r="A42" s="4"/>
      <c r="B42" s="483" t="s">
        <v>77</v>
      </c>
      <c r="C42" s="484"/>
      <c r="D42" s="484"/>
      <c r="E42" s="484"/>
      <c r="F42" s="484"/>
      <c r="G42" s="484"/>
      <c r="H42" s="484"/>
      <c r="I42" s="485"/>
      <c r="J42" s="489"/>
      <c r="K42" s="490"/>
      <c r="L42" s="490"/>
      <c r="M42" s="490"/>
      <c r="N42" s="491"/>
    </row>
    <row r="43" spans="2:14" ht="18.75">
      <c r="B43" s="483" t="s">
        <v>78</v>
      </c>
      <c r="C43" s="484"/>
      <c r="D43" s="484"/>
      <c r="E43" s="484"/>
      <c r="F43" s="484"/>
      <c r="G43" s="484"/>
      <c r="H43" s="484"/>
      <c r="I43" s="485"/>
      <c r="J43" s="486"/>
      <c r="K43" s="487"/>
      <c r="L43" s="487"/>
      <c r="M43" s="487"/>
      <c r="N43" s="488"/>
    </row>
    <row r="44" spans="2:14" ht="18.75">
      <c r="B44" s="483" t="s">
        <v>79</v>
      </c>
      <c r="C44" s="484"/>
      <c r="D44" s="484"/>
      <c r="E44" s="484"/>
      <c r="F44" s="484"/>
      <c r="G44" s="484"/>
      <c r="H44" s="484"/>
      <c r="I44" s="485"/>
      <c r="J44" s="519"/>
      <c r="K44" s="520"/>
      <c r="L44" s="520"/>
      <c r="M44" s="520"/>
      <c r="N44" s="521"/>
    </row>
    <row r="45" spans="2:15" ht="18.75">
      <c r="B45" s="483" t="s">
        <v>80</v>
      </c>
      <c r="C45" s="484"/>
      <c r="D45" s="484"/>
      <c r="E45" s="484"/>
      <c r="F45" s="484"/>
      <c r="G45" s="484"/>
      <c r="H45" s="484"/>
      <c r="I45" s="485"/>
      <c r="J45" s="522" t="s">
        <v>0</v>
      </c>
      <c r="K45" s="523"/>
      <c r="L45" s="523"/>
      <c r="M45" s="523"/>
      <c r="N45" s="524"/>
      <c r="O45" s="16"/>
    </row>
    <row r="46" spans="2:15" ht="18.75">
      <c r="B46" s="483" t="s">
        <v>81</v>
      </c>
      <c r="C46" s="484"/>
      <c r="D46" s="484"/>
      <c r="E46" s="484"/>
      <c r="F46" s="484"/>
      <c r="G46" s="484"/>
      <c r="H46" s="484"/>
      <c r="I46" s="485"/>
      <c r="J46" s="525"/>
      <c r="K46" s="525"/>
      <c r="L46" s="525"/>
      <c r="M46" s="525"/>
      <c r="N46" s="525"/>
      <c r="O46" s="16"/>
    </row>
    <row r="47" spans="2:15" ht="18.75">
      <c r="B47" s="483" t="s">
        <v>82</v>
      </c>
      <c r="C47" s="484"/>
      <c r="D47" s="484"/>
      <c r="E47" s="484"/>
      <c r="F47" s="484"/>
      <c r="G47" s="484"/>
      <c r="H47" s="484"/>
      <c r="I47" s="485"/>
      <c r="J47" s="489"/>
      <c r="K47" s="490"/>
      <c r="L47" s="490"/>
      <c r="M47" s="490"/>
      <c r="N47" s="491"/>
      <c r="O47" s="16"/>
    </row>
    <row r="48" spans="1:15" ht="18.75">
      <c r="A48" s="4"/>
      <c r="B48" s="483" t="s">
        <v>83</v>
      </c>
      <c r="C48" s="484"/>
      <c r="D48" s="484"/>
      <c r="E48" s="484"/>
      <c r="F48" s="484"/>
      <c r="G48" s="484"/>
      <c r="H48" s="484"/>
      <c r="I48" s="485"/>
      <c r="J48" s="526"/>
      <c r="K48" s="526"/>
      <c r="L48" s="526"/>
      <c r="M48" s="526"/>
      <c r="N48" s="526"/>
      <c r="O48" s="16"/>
    </row>
    <row r="49" spans="1:15" ht="18.75">
      <c r="A49" s="4"/>
      <c r="B49" s="483" t="s">
        <v>84</v>
      </c>
      <c r="C49" s="484"/>
      <c r="D49" s="484"/>
      <c r="E49" s="484"/>
      <c r="F49" s="484"/>
      <c r="G49" s="484"/>
      <c r="H49" s="484"/>
      <c r="I49" s="485"/>
      <c r="J49" s="527"/>
      <c r="K49" s="528"/>
      <c r="L49" s="528"/>
      <c r="M49" s="528"/>
      <c r="N49" s="529"/>
      <c r="O49" s="16"/>
    </row>
    <row r="50" spans="2:15" ht="18.75">
      <c r="B50" s="483" t="s">
        <v>85</v>
      </c>
      <c r="C50" s="484"/>
      <c r="D50" s="484"/>
      <c r="E50" s="484"/>
      <c r="F50" s="484"/>
      <c r="G50" s="484"/>
      <c r="H50" s="484"/>
      <c r="I50" s="485"/>
      <c r="J50" s="519"/>
      <c r="K50" s="520"/>
      <c r="L50" s="520"/>
      <c r="M50" s="520"/>
      <c r="N50" s="521"/>
      <c r="O50" s="16"/>
    </row>
    <row r="51" spans="2:15" ht="18.75">
      <c r="B51" s="480" t="s">
        <v>86</v>
      </c>
      <c r="C51" s="481"/>
      <c r="D51" s="481"/>
      <c r="E51" s="481"/>
      <c r="F51" s="481"/>
      <c r="G51" s="481"/>
      <c r="H51" s="481"/>
      <c r="I51" s="530"/>
      <c r="J51" s="519"/>
      <c r="K51" s="520"/>
      <c r="L51" s="520"/>
      <c r="M51" s="520"/>
      <c r="N51" s="521"/>
      <c r="O51" s="16"/>
    </row>
    <row r="52" spans="2:14" ht="18.75">
      <c r="B52" s="531" t="s">
        <v>87</v>
      </c>
      <c r="C52" s="532"/>
      <c r="D52" s="532"/>
      <c r="E52" s="532"/>
      <c r="F52" s="532"/>
      <c r="G52" s="532"/>
      <c r="H52" s="532"/>
      <c r="I52" s="533"/>
      <c r="J52" s="534"/>
      <c r="K52" s="535"/>
      <c r="L52" s="535"/>
      <c r="M52" s="535"/>
      <c r="N52" s="536"/>
    </row>
    <row r="53" spans="2:14" ht="18.75">
      <c r="B53" s="480" t="s">
        <v>88</v>
      </c>
      <c r="C53" s="481"/>
      <c r="D53" s="481"/>
      <c r="E53" s="481"/>
      <c r="F53" s="481"/>
      <c r="G53" s="481"/>
      <c r="H53" s="481"/>
      <c r="I53" s="530"/>
      <c r="J53" s="534"/>
      <c r="K53" s="535"/>
      <c r="L53" s="535"/>
      <c r="M53" s="535"/>
      <c r="N53" s="536"/>
    </row>
    <row r="54" spans="2:15" ht="18.75">
      <c r="B54" s="480" t="s">
        <v>89</v>
      </c>
      <c r="C54" s="481"/>
      <c r="D54" s="481"/>
      <c r="E54" s="481"/>
      <c r="F54" s="481"/>
      <c r="G54" s="481"/>
      <c r="H54" s="481"/>
      <c r="I54" s="530"/>
      <c r="J54" s="548"/>
      <c r="K54" s="549"/>
      <c r="L54" s="549"/>
      <c r="M54" s="549"/>
      <c r="N54" s="550"/>
      <c r="O54" s="16"/>
    </row>
    <row r="55" spans="2:15" ht="18.75">
      <c r="B55" s="531" t="s">
        <v>90</v>
      </c>
      <c r="C55" s="532"/>
      <c r="D55" s="532"/>
      <c r="E55" s="532"/>
      <c r="F55" s="532"/>
      <c r="G55" s="532"/>
      <c r="H55" s="532"/>
      <c r="I55" s="533"/>
      <c r="J55" s="519"/>
      <c r="K55" s="520"/>
      <c r="L55" s="520"/>
      <c r="M55" s="520"/>
      <c r="N55" s="521"/>
      <c r="O55" s="16"/>
    </row>
    <row r="56" spans="2:15" ht="18.75">
      <c r="B56" s="483" t="s">
        <v>91</v>
      </c>
      <c r="C56" s="484"/>
      <c r="D56" s="484"/>
      <c r="E56" s="484"/>
      <c r="F56" s="484"/>
      <c r="G56" s="484"/>
      <c r="H56" s="484"/>
      <c r="I56" s="485"/>
      <c r="J56" s="545"/>
      <c r="K56" s="546"/>
      <c r="L56" s="546"/>
      <c r="M56" s="546"/>
      <c r="N56" s="547"/>
      <c r="O56" s="16"/>
    </row>
    <row r="57" spans="2:14" ht="18.75">
      <c r="B57" s="515" t="s">
        <v>92</v>
      </c>
      <c r="C57" s="516"/>
      <c r="D57" s="516"/>
      <c r="E57" s="516"/>
      <c r="F57" s="516"/>
      <c r="G57" s="516"/>
      <c r="H57" s="516"/>
      <c r="I57" s="541"/>
      <c r="J57" s="542"/>
      <c r="K57" s="543"/>
      <c r="L57" s="543"/>
      <c r="M57" s="543"/>
      <c r="N57" s="544"/>
    </row>
    <row r="58" spans="2:14" ht="18.75">
      <c r="B58" s="538"/>
      <c r="C58" s="539"/>
      <c r="D58" s="539"/>
      <c r="E58" s="539"/>
      <c r="F58" s="539"/>
      <c r="G58" s="539"/>
      <c r="H58" s="539"/>
      <c r="I58" s="539"/>
      <c r="J58" s="539"/>
      <c r="K58" s="539"/>
      <c r="L58" s="539"/>
      <c r="M58" s="539"/>
      <c r="N58" s="540"/>
    </row>
    <row r="59" spans="2:14" ht="18.75">
      <c r="B59" s="50"/>
      <c r="C59" s="50"/>
      <c r="D59" s="50"/>
      <c r="E59" s="50"/>
      <c r="F59" s="50"/>
      <c r="G59" s="50"/>
      <c r="H59" s="50"/>
      <c r="I59" s="50"/>
      <c r="J59" s="50"/>
      <c r="K59" s="50"/>
      <c r="L59" s="50"/>
      <c r="M59" s="50"/>
      <c r="N59" s="50"/>
    </row>
    <row r="60" spans="2:14" ht="18.75">
      <c r="B60" s="508" t="s">
        <v>93</v>
      </c>
      <c r="C60" s="508"/>
      <c r="D60" s="508"/>
      <c r="E60" s="508"/>
      <c r="F60" s="508"/>
      <c r="G60" s="508"/>
      <c r="H60" s="508"/>
      <c r="I60" s="508"/>
      <c r="J60" s="508"/>
      <c r="K60" s="508"/>
      <c r="L60" s="508"/>
      <c r="M60" s="508"/>
      <c r="N60" s="508"/>
    </row>
    <row r="61" spans="2:14" ht="18.75">
      <c r="B61" s="508"/>
      <c r="C61" s="508"/>
      <c r="D61" s="508"/>
      <c r="E61" s="508"/>
      <c r="F61" s="508"/>
      <c r="G61" s="508"/>
      <c r="H61" s="508"/>
      <c r="I61" s="508"/>
      <c r="J61" s="508"/>
      <c r="K61" s="508"/>
      <c r="L61" s="508"/>
      <c r="M61" s="508"/>
      <c r="N61" s="508"/>
    </row>
    <row r="62" spans="2:14" ht="18.75">
      <c r="B62" s="508"/>
      <c r="C62" s="508"/>
      <c r="D62" s="508"/>
      <c r="E62" s="508"/>
      <c r="F62" s="508"/>
      <c r="G62" s="508"/>
      <c r="H62" s="508"/>
      <c r="I62" s="508"/>
      <c r="J62" s="508"/>
      <c r="K62" s="508"/>
      <c r="L62" s="508"/>
      <c r="M62" s="508"/>
      <c r="N62" s="508"/>
    </row>
    <row r="63" spans="2:14" ht="131.25" customHeight="1">
      <c r="B63" s="508"/>
      <c r="C63" s="508"/>
      <c r="D63" s="508"/>
      <c r="E63" s="508"/>
      <c r="F63" s="508"/>
      <c r="G63" s="508"/>
      <c r="H63" s="508"/>
      <c r="I63" s="508"/>
      <c r="J63" s="508"/>
      <c r="K63" s="508"/>
      <c r="L63" s="508"/>
      <c r="M63" s="508"/>
      <c r="N63" s="508"/>
    </row>
  </sheetData>
  <sheetProtection password="CCA6" sheet="1" selectLockedCells="1"/>
  <mergeCells count="77">
    <mergeCell ref="C13:J13"/>
    <mergeCell ref="C5:N5"/>
    <mergeCell ref="C12:N12"/>
    <mergeCell ref="C19:N19"/>
    <mergeCell ref="C22:N22"/>
    <mergeCell ref="C15:N15"/>
    <mergeCell ref="C25:N25"/>
    <mergeCell ref="C10:N10"/>
    <mergeCell ref="L6:N8"/>
    <mergeCell ref="C11:J11"/>
    <mergeCell ref="C18:J18"/>
    <mergeCell ref="C31:N31"/>
    <mergeCell ref="C29:N29"/>
    <mergeCell ref="C7:J7"/>
    <mergeCell ref="C14:J14"/>
    <mergeCell ref="C30:K30"/>
    <mergeCell ref="C33:J33"/>
    <mergeCell ref="B58:N58"/>
    <mergeCell ref="B57:I57"/>
    <mergeCell ref="J57:N57"/>
    <mergeCell ref="B55:I55"/>
    <mergeCell ref="J55:N55"/>
    <mergeCell ref="B56:I56"/>
    <mergeCell ref="J56:N56"/>
    <mergeCell ref="B54:I54"/>
    <mergeCell ref="J54:N54"/>
    <mergeCell ref="B51:I51"/>
    <mergeCell ref="B52:I52"/>
    <mergeCell ref="J51:N51"/>
    <mergeCell ref="J52:N52"/>
    <mergeCell ref="B53:I53"/>
    <mergeCell ref="J53:N53"/>
    <mergeCell ref="B47:I47"/>
    <mergeCell ref="J47:N47"/>
    <mergeCell ref="B48:I48"/>
    <mergeCell ref="J48:N48"/>
    <mergeCell ref="B50:I50"/>
    <mergeCell ref="J50:N50"/>
    <mergeCell ref="B49:I49"/>
    <mergeCell ref="J49:N49"/>
    <mergeCell ref="J44:N44"/>
    <mergeCell ref="J45:N45"/>
    <mergeCell ref="B42:I42"/>
    <mergeCell ref="B43:I43"/>
    <mergeCell ref="B44:I44"/>
    <mergeCell ref="B46:I46"/>
    <mergeCell ref="J46:N46"/>
    <mergeCell ref="B60:N63"/>
    <mergeCell ref="F2:K2"/>
    <mergeCell ref="B38:N38"/>
    <mergeCell ref="C32:J32"/>
    <mergeCell ref="D1:K1"/>
    <mergeCell ref="C24:J24"/>
    <mergeCell ref="C26:J26"/>
    <mergeCell ref="C27:J27"/>
    <mergeCell ref="B1:C1"/>
    <mergeCell ref="B39:N39"/>
    <mergeCell ref="B2:C2"/>
    <mergeCell ref="B3:N3"/>
    <mergeCell ref="C4:J4"/>
    <mergeCell ref="C21:J21"/>
    <mergeCell ref="C9:J9"/>
    <mergeCell ref="C23:J23"/>
    <mergeCell ref="C8:J8"/>
    <mergeCell ref="C6:J6"/>
    <mergeCell ref="C17:J17"/>
    <mergeCell ref="C16:J16"/>
    <mergeCell ref="B36:N36"/>
    <mergeCell ref="C20:J20"/>
    <mergeCell ref="B45:I45"/>
    <mergeCell ref="J43:N43"/>
    <mergeCell ref="J42:N42"/>
    <mergeCell ref="C35:J35"/>
    <mergeCell ref="C34:J34"/>
    <mergeCell ref="B41:N41"/>
    <mergeCell ref="B40:I40"/>
    <mergeCell ref="J40:N40"/>
  </mergeCells>
  <printOptions/>
  <pageMargins left="0.5" right="0.5" top="0.5" bottom="0.5" header="0.30000001192092896" footer="0.30000001192092896"/>
  <pageSetup errors="blank" fitToHeight="0" fitToWidth="1" horizontalDpi="600" verticalDpi="600" orientation="portrait" scale="34" r:id="rId3"/>
  <headerFooter>
    <oddHeader>&amp;L&amp;D     &amp;T</oddHead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2" customWidth="1"/>
    <col min="2" max="2" width="11" style="2" customWidth="1"/>
    <col min="3" max="3" width="12.5" style="2" customWidth="1"/>
    <col min="4" max="5" width="18.5" style="2" customWidth="1"/>
    <col min="6" max="6" width="6.16015625" style="2" customWidth="1"/>
    <col min="7" max="7" width="18.5" style="2" customWidth="1"/>
    <col min="8" max="8" width="7" style="2" customWidth="1"/>
    <col min="9" max="9" width="15.66015625" style="2" customWidth="1"/>
    <col min="10" max="16384" width="9.33203125" style="2" customWidth="1"/>
  </cols>
  <sheetData>
    <row r="1" spans="1:9" ht="12.75">
      <c r="A1" s="825" t="s">
        <v>681</v>
      </c>
      <c r="B1" s="825"/>
      <c r="C1" s="825"/>
      <c r="D1" s="825"/>
      <c r="E1" s="825"/>
      <c r="F1" s="825"/>
      <c r="G1" s="825"/>
      <c r="H1" s="825"/>
      <c r="I1" s="825"/>
    </row>
    <row r="2" spans="1:9" ht="33">
      <c r="A2" s="817" t="s">
        <v>682</v>
      </c>
      <c r="B2" s="817"/>
      <c r="C2" s="817"/>
      <c r="D2" s="817"/>
      <c r="E2" s="817"/>
      <c r="F2" s="817"/>
      <c r="G2" s="817"/>
      <c r="H2" s="817"/>
      <c r="I2" s="817"/>
    </row>
    <row r="3" spans="1:9" ht="33">
      <c r="A3" s="817" t="s">
        <v>683</v>
      </c>
      <c r="B3" s="817"/>
      <c r="C3" s="817"/>
      <c r="D3" s="817"/>
      <c r="E3" s="817"/>
      <c r="F3" s="817"/>
      <c r="G3" s="817"/>
      <c r="H3" s="817"/>
      <c r="I3" s="817"/>
    </row>
    <row r="4" spans="1:9" ht="15">
      <c r="A4" s="429" t="s">
        <v>572</v>
      </c>
      <c r="B4" s="829" t="str">
        <f>(eff_desc)</f>
        <v>RSP-SPECIAL ROAD (2020)</v>
      </c>
      <c r="C4" s="829"/>
      <c r="D4" s="829"/>
      <c r="E4" s="829"/>
      <c r="F4" s="829"/>
      <c r="G4" s="829"/>
      <c r="H4" s="839" t="s">
        <v>684</v>
      </c>
      <c r="I4" s="839"/>
    </row>
    <row r="5" spans="1:9" ht="15">
      <c r="A5" s="446"/>
      <c r="B5" s="839" t="s">
        <v>685</v>
      </c>
      <c r="C5" s="839"/>
      <c r="D5" s="839"/>
      <c r="E5" s="839"/>
      <c r="F5" s="839"/>
      <c r="G5" s="839"/>
      <c r="H5" s="446"/>
      <c r="I5" s="446"/>
    </row>
    <row r="6" spans="1:9" ht="15">
      <c r="A6" s="824" t="s">
        <v>686</v>
      </c>
      <c r="B6" s="824"/>
      <c r="C6" s="829">
        <f>(publicmeetingat)</f>
        <v>0</v>
      </c>
      <c r="D6" s="829"/>
      <c r="E6" s="829"/>
      <c r="F6" s="829"/>
      <c r="G6" s="829"/>
      <c r="H6" s="829"/>
      <c r="I6" s="829"/>
    </row>
    <row r="7" spans="1:9" ht="15">
      <c r="A7" s="839"/>
      <c r="B7" s="839"/>
      <c r="C7" s="836" t="s">
        <v>687</v>
      </c>
      <c r="D7" s="836"/>
      <c r="E7" s="836"/>
      <c r="F7" s="836"/>
      <c r="G7" s="836"/>
      <c r="H7" s="836"/>
      <c r="I7" s="836"/>
    </row>
    <row r="8" spans="1:9" ht="15">
      <c r="A8" s="446" t="s">
        <v>688</v>
      </c>
      <c r="B8" s="829">
        <f>(nameofroom_building_physicallocation)</f>
        <v>0</v>
      </c>
      <c r="C8" s="829"/>
      <c r="D8" s="829"/>
      <c r="E8" s="829"/>
      <c r="F8" s="829"/>
      <c r="G8" s="829"/>
      <c r="H8" s="829"/>
      <c r="I8" s="829"/>
    </row>
    <row r="9" spans="1:9" ht="15">
      <c r="A9" s="839" t="s">
        <v>689</v>
      </c>
      <c r="B9" s="839"/>
      <c r="C9" s="839"/>
      <c r="D9" s="839"/>
      <c r="E9" s="839"/>
      <c r="F9" s="839"/>
      <c r="G9" s="839"/>
      <c r="H9" s="839"/>
      <c r="I9" s="839"/>
    </row>
    <row r="10" spans="1:9" ht="15">
      <c r="A10" s="829">
        <f>(city_state)</f>
        <v>0</v>
      </c>
      <c r="B10" s="829"/>
      <c r="C10" s="829"/>
      <c r="D10" s="829"/>
      <c r="E10" s="839"/>
      <c r="F10" s="839"/>
      <c r="G10" s="839"/>
      <c r="H10" s="839"/>
      <c r="I10" s="839"/>
    </row>
    <row r="11" spans="1:9" ht="15">
      <c r="A11" s="836" t="s">
        <v>690</v>
      </c>
      <c r="B11" s="836"/>
      <c r="C11" s="836"/>
      <c r="D11" s="836"/>
      <c r="E11" s="839"/>
      <c r="F11" s="839"/>
      <c r="G11" s="839"/>
      <c r="H11" s="839"/>
      <c r="I11" s="839"/>
    </row>
    <row r="12" spans="1:9" ht="15">
      <c r="A12" s="839"/>
      <c r="B12" s="839"/>
      <c r="C12" s="839"/>
      <c r="D12" s="839"/>
      <c r="E12" s="839"/>
      <c r="F12" s="839"/>
      <c r="G12" s="839"/>
      <c r="H12" s="839"/>
      <c r="I12" s="839"/>
    </row>
    <row r="13" spans="1:9" ht="14.25">
      <c r="A13" s="840" t="s">
        <v>691</v>
      </c>
      <c r="B13" s="840"/>
      <c r="C13" s="840"/>
      <c r="D13" s="840"/>
      <c r="E13" s="840"/>
      <c r="F13" s="840"/>
      <c r="G13" s="840"/>
      <c r="H13" s="840"/>
      <c r="I13" s="840"/>
    </row>
    <row r="14" spans="1:9" ht="14.25">
      <c r="A14" s="840" t="s">
        <v>692</v>
      </c>
      <c r="B14" s="840"/>
      <c r="C14" s="840"/>
      <c r="D14" s="840"/>
      <c r="E14" s="840"/>
      <c r="F14" s="840"/>
      <c r="G14" s="840"/>
      <c r="H14" s="840"/>
      <c r="I14" s="840"/>
    </row>
    <row r="15" spans="1:9" ht="15">
      <c r="A15" s="824"/>
      <c r="B15" s="824"/>
      <c r="C15" s="824"/>
      <c r="D15" s="824"/>
      <c r="E15" s="824"/>
      <c r="F15" s="824"/>
      <c r="G15" s="824"/>
      <c r="H15" s="824"/>
      <c r="I15" s="824"/>
    </row>
    <row r="16" spans="1:9" ht="15">
      <c r="A16" s="824" t="s">
        <v>693</v>
      </c>
      <c r="B16" s="824"/>
      <c r="C16" s="824"/>
      <c r="D16" s="824"/>
      <c r="E16" s="824"/>
      <c r="F16" s="824"/>
      <c r="G16" s="824"/>
      <c r="H16" s="824"/>
      <c r="I16" s="824"/>
    </row>
    <row r="17" spans="1:9" ht="15">
      <c r="A17" s="824" t="s">
        <v>694</v>
      </c>
      <c r="B17" s="824"/>
      <c r="C17" s="824"/>
      <c r="D17" s="824"/>
      <c r="E17" s="824"/>
      <c r="F17" s="824"/>
      <c r="G17" s="824"/>
      <c r="H17" s="824"/>
      <c r="I17" s="824"/>
    </row>
    <row r="18" spans="1:9" ht="15">
      <c r="A18" s="824" t="s">
        <v>695</v>
      </c>
      <c r="B18" s="824"/>
      <c r="C18" s="824"/>
      <c r="D18" s="824"/>
      <c r="E18" s="824"/>
      <c r="F18" s="824"/>
      <c r="G18" s="824"/>
      <c r="H18" s="824"/>
      <c r="I18" s="824"/>
    </row>
    <row r="19" spans="1:9" ht="15">
      <c r="A19" s="850"/>
      <c r="B19" s="850"/>
      <c r="C19" s="850"/>
      <c r="D19" s="850"/>
      <c r="E19" s="850"/>
      <c r="F19" s="850"/>
      <c r="G19" s="850"/>
      <c r="H19" s="850"/>
      <c r="I19" s="850"/>
    </row>
    <row r="20" spans="1:9" ht="15">
      <c r="A20" s="839"/>
      <c r="B20" s="839"/>
      <c r="C20" s="839"/>
      <c r="D20" s="839"/>
      <c r="E20" s="839"/>
      <c r="F20" s="839"/>
      <c r="G20" s="839"/>
      <c r="H20" s="839"/>
      <c r="I20" s="839"/>
    </row>
    <row r="21" spans="1:9" ht="15">
      <c r="A21" s="824" t="s">
        <v>696</v>
      </c>
      <c r="B21" s="824"/>
      <c r="C21" s="824"/>
      <c r="D21" s="442" t="s">
        <v>523</v>
      </c>
      <c r="E21" s="824" t="s">
        <v>697</v>
      </c>
      <c r="F21" s="824"/>
      <c r="G21" s="824"/>
      <c r="H21" s="824"/>
      <c r="I21" s="824"/>
    </row>
    <row r="22" spans="1:9" ht="15">
      <c r="A22" s="851" t="s">
        <v>698</v>
      </c>
      <c r="B22" s="851"/>
      <c r="C22" s="851"/>
      <c r="D22" s="446"/>
      <c r="E22" s="852"/>
      <c r="F22" s="852"/>
      <c r="G22" s="852"/>
      <c r="H22" s="852"/>
      <c r="I22" s="852"/>
    </row>
    <row r="23" spans="1:9" ht="15">
      <c r="A23" s="851" t="s">
        <v>699</v>
      </c>
      <c r="B23" s="851"/>
      <c r="C23" s="851"/>
      <c r="D23" s="442" t="s">
        <v>523</v>
      </c>
      <c r="E23" s="852" t="s">
        <v>700</v>
      </c>
      <c r="F23" s="852"/>
      <c r="G23" s="852"/>
      <c r="H23" s="852"/>
      <c r="I23" s="852"/>
    </row>
    <row r="24" spans="1:9" ht="15">
      <c r="A24" s="829"/>
      <c r="B24" s="829"/>
      <c r="C24" s="829"/>
      <c r="D24" s="829"/>
      <c r="E24" s="829"/>
      <c r="F24" s="829"/>
      <c r="G24" s="829"/>
      <c r="H24" s="829"/>
      <c r="I24" s="829"/>
    </row>
    <row r="25" spans="1:9" ht="14.25">
      <c r="A25" s="827" t="s">
        <v>701</v>
      </c>
      <c r="B25" s="827"/>
      <c r="C25" s="827"/>
      <c r="D25" s="827"/>
      <c r="E25" s="827"/>
      <c r="F25" s="827"/>
      <c r="G25" s="827"/>
      <c r="H25" s="827"/>
      <c r="I25" s="827"/>
    </row>
    <row r="26" spans="1:9" ht="14.25">
      <c r="A26" s="827"/>
      <c r="B26" s="827"/>
      <c r="C26" s="827"/>
      <c r="D26" s="827"/>
      <c r="E26" s="827"/>
      <c r="F26" s="827"/>
      <c r="G26" s="827"/>
      <c r="H26" s="827"/>
      <c r="I26" s="827"/>
    </row>
    <row r="27" spans="1:9" ht="15">
      <c r="A27" s="824" t="s">
        <v>702</v>
      </c>
      <c r="B27" s="824"/>
      <c r="C27" s="824"/>
      <c r="D27" s="824"/>
      <c r="E27" s="824"/>
      <c r="F27" s="824"/>
      <c r="G27" s="824"/>
      <c r="H27" s="824"/>
      <c r="I27" s="824"/>
    </row>
    <row r="28" spans="1:9" ht="15">
      <c r="A28" s="824" t="s">
        <v>703</v>
      </c>
      <c r="B28" s="824"/>
      <c r="C28" s="824"/>
      <c r="D28" s="824"/>
      <c r="E28" s="824"/>
      <c r="F28" s="824"/>
      <c r="G28" s="824"/>
      <c r="H28" s="824"/>
      <c r="I28" s="824"/>
    </row>
    <row r="29" spans="1:9" ht="15">
      <c r="A29" s="824" t="s">
        <v>704</v>
      </c>
      <c r="B29" s="824"/>
      <c r="C29" s="824"/>
      <c r="D29" s="824"/>
      <c r="E29" s="824"/>
      <c r="F29" s="824"/>
      <c r="G29" s="824"/>
      <c r="H29" s="824"/>
      <c r="I29" s="824"/>
    </row>
    <row r="30" spans="1:9" ht="15">
      <c r="A30" s="839"/>
      <c r="B30" s="839"/>
      <c r="C30" s="839"/>
      <c r="D30" s="839"/>
      <c r="E30" s="839"/>
      <c r="F30" s="839"/>
      <c r="G30" s="839"/>
      <c r="H30" s="839"/>
      <c r="I30" s="839"/>
    </row>
    <row r="31" spans="1:9" ht="15">
      <c r="A31" s="824" t="s">
        <v>705</v>
      </c>
      <c r="B31" s="824"/>
      <c r="C31" s="824"/>
      <c r="D31" s="432"/>
      <c r="E31" s="824" t="s">
        <v>706</v>
      </c>
      <c r="F31" s="824"/>
      <c r="G31" s="432"/>
      <c r="H31" s="824" t="s">
        <v>707</v>
      </c>
      <c r="I31" s="824"/>
    </row>
    <row r="32" spans="1:9" ht="15">
      <c r="A32" s="824" t="s">
        <v>708</v>
      </c>
      <c r="B32" s="824"/>
      <c r="C32" s="824"/>
      <c r="D32" s="434"/>
      <c r="E32" s="824" t="s">
        <v>706</v>
      </c>
      <c r="F32" s="824"/>
      <c r="G32" s="434"/>
      <c r="H32" s="824" t="s">
        <v>707</v>
      </c>
      <c r="I32" s="824"/>
    </row>
    <row r="33" spans="1:9" ht="15">
      <c r="A33" s="824" t="s">
        <v>709</v>
      </c>
      <c r="B33" s="824"/>
      <c r="C33" s="824"/>
      <c r="D33" s="434"/>
      <c r="E33" s="824" t="s">
        <v>706</v>
      </c>
      <c r="F33" s="824"/>
      <c r="G33" s="434"/>
      <c r="H33" s="824" t="s">
        <v>707</v>
      </c>
      <c r="I33" s="824"/>
    </row>
    <row r="34" spans="1:9" ht="15">
      <c r="A34" s="839"/>
      <c r="B34" s="839"/>
      <c r="C34" s="839"/>
      <c r="D34" s="839"/>
      <c r="E34" s="839"/>
      <c r="F34" s="839"/>
      <c r="G34" s="839"/>
      <c r="H34" s="839"/>
      <c r="I34" s="839"/>
    </row>
    <row r="35" spans="1:9" ht="14.25">
      <c r="A35" s="827" t="s">
        <v>710</v>
      </c>
      <c r="B35" s="827"/>
      <c r="C35" s="827"/>
      <c r="D35" s="827"/>
      <c r="E35" s="827"/>
      <c r="F35" s="827"/>
      <c r="G35" s="827"/>
      <c r="H35" s="827"/>
      <c r="I35" s="827"/>
    </row>
    <row r="36" spans="1:9" ht="14.25">
      <c r="A36" s="827" t="s">
        <v>711</v>
      </c>
      <c r="B36" s="827"/>
      <c r="C36" s="827"/>
      <c r="D36" s="827"/>
      <c r="E36" s="827"/>
      <c r="F36" s="827"/>
      <c r="G36" s="827"/>
      <c r="H36" s="827"/>
      <c r="I36" s="827"/>
    </row>
    <row r="37" spans="1:9" ht="15">
      <c r="A37" s="839"/>
      <c r="B37" s="839"/>
      <c r="C37" s="839"/>
      <c r="D37" s="839"/>
      <c r="E37" s="839"/>
      <c r="F37" s="839"/>
      <c r="G37" s="839"/>
      <c r="H37" s="839"/>
      <c r="I37" s="839"/>
    </row>
    <row r="38" spans="1:9" ht="15">
      <c r="A38" s="839"/>
      <c r="B38" s="839"/>
      <c r="C38" s="839"/>
      <c r="D38" s="839"/>
      <c r="E38" s="433" t="s">
        <v>712</v>
      </c>
      <c r="F38" s="446"/>
      <c r="G38" s="433" t="s">
        <v>713</v>
      </c>
      <c r="H38" s="839"/>
      <c r="I38" s="839"/>
    </row>
    <row r="39" spans="1:9" ht="15">
      <c r="A39" s="824" t="s">
        <v>714</v>
      </c>
      <c r="B39" s="824"/>
      <c r="C39" s="824"/>
      <c r="D39" s="824"/>
      <c r="E39" s="442" t="s">
        <v>523</v>
      </c>
      <c r="F39" s="438"/>
      <c r="G39" s="442" t="s">
        <v>523</v>
      </c>
      <c r="H39" s="839"/>
      <c r="I39" s="839"/>
    </row>
    <row r="40" spans="1:9" ht="15">
      <c r="A40" s="824" t="s">
        <v>715</v>
      </c>
      <c r="B40" s="824"/>
      <c r="C40" s="824"/>
      <c r="D40" s="824"/>
      <c r="E40" s="442" t="s">
        <v>523</v>
      </c>
      <c r="F40" s="438"/>
      <c r="G40" s="448" t="s">
        <v>523</v>
      </c>
      <c r="H40" s="839"/>
      <c r="I40" s="839"/>
    </row>
    <row r="41" spans="1:9" ht="15">
      <c r="A41" s="824" t="s">
        <v>716</v>
      </c>
      <c r="B41" s="824"/>
      <c r="C41" s="824"/>
      <c r="D41" s="824"/>
      <c r="E41" s="442" t="s">
        <v>523</v>
      </c>
      <c r="F41" s="438"/>
      <c r="G41" s="448" t="s">
        <v>523</v>
      </c>
      <c r="H41" s="839"/>
      <c r="I41" s="839"/>
    </row>
    <row r="42" spans="1:9" ht="15">
      <c r="A42" s="824" t="s">
        <v>717</v>
      </c>
      <c r="B42" s="824"/>
      <c r="C42" s="824"/>
      <c r="D42" s="824"/>
      <c r="E42" s="442" t="s">
        <v>523</v>
      </c>
      <c r="F42" s="438"/>
      <c r="G42" s="448" t="s">
        <v>523</v>
      </c>
      <c r="H42" s="839"/>
      <c r="I42" s="839"/>
    </row>
    <row r="43" spans="1:13" ht="15">
      <c r="A43" s="839"/>
      <c r="B43" s="853"/>
      <c r="C43" s="853"/>
      <c r="D43" s="853"/>
      <c r="E43" s="853"/>
      <c r="F43" s="853"/>
      <c r="G43" s="853"/>
      <c r="H43" s="853"/>
      <c r="I43" s="853"/>
      <c r="J43" s="223"/>
      <c r="K43" s="223"/>
      <c r="L43" s="223"/>
      <c r="M43" s="223"/>
    </row>
    <row r="44" spans="1:9" ht="15">
      <c r="A44" s="824" t="s">
        <v>718</v>
      </c>
      <c r="B44" s="824"/>
      <c r="C44" s="824"/>
      <c r="D44" s="824"/>
      <c r="E44" s="824"/>
      <c r="F44" s="824"/>
      <c r="G44" s="824"/>
      <c r="H44" s="824"/>
      <c r="I44" s="824"/>
    </row>
    <row r="45" spans="1:9" ht="15">
      <c r="A45" s="824" t="s">
        <v>719</v>
      </c>
      <c r="B45" s="824"/>
      <c r="C45" s="824"/>
      <c r="D45" s="824"/>
      <c r="E45" s="824"/>
      <c r="F45" s="824"/>
      <c r="G45" s="824"/>
      <c r="H45" s="824"/>
      <c r="I45" s="824"/>
    </row>
    <row r="46" spans="1:9" ht="15">
      <c r="A46" s="824" t="s">
        <v>720</v>
      </c>
      <c r="B46" s="824"/>
      <c r="C46" s="824"/>
      <c r="D46" s="824"/>
      <c r="E46" s="824"/>
      <c r="F46" s="824"/>
      <c r="G46" s="824"/>
      <c r="H46" s="824"/>
      <c r="I46" s="824"/>
    </row>
    <row r="47" spans="1:9" ht="14.25">
      <c r="A47" s="827" t="s">
        <v>721</v>
      </c>
      <c r="B47" s="827"/>
      <c r="C47" s="827"/>
      <c r="D47" s="827"/>
      <c r="E47" s="827"/>
      <c r="F47" s="827"/>
      <c r="G47" s="827"/>
      <c r="H47" s="827"/>
      <c r="I47" s="827"/>
    </row>
    <row r="48" spans="1:9" ht="15">
      <c r="A48" s="854"/>
      <c r="B48" s="854"/>
      <c r="C48" s="854"/>
      <c r="D48" s="854"/>
      <c r="E48" s="854"/>
      <c r="F48" s="854"/>
      <c r="G48" s="854"/>
      <c r="H48" s="854"/>
      <c r="I48" s="854"/>
    </row>
    <row r="49" spans="1:9" ht="15">
      <c r="A49" s="839" t="s">
        <v>722</v>
      </c>
      <c r="B49" s="839"/>
      <c r="C49" s="839"/>
      <c r="D49" s="839"/>
      <c r="E49" s="839"/>
      <c r="F49" s="839"/>
      <c r="G49" s="834" t="s">
        <v>523</v>
      </c>
      <c r="H49" s="834"/>
      <c r="I49" s="446"/>
    </row>
    <row r="50" spans="1:9" ht="15">
      <c r="A50" s="824" t="s">
        <v>723</v>
      </c>
      <c r="B50" s="824"/>
      <c r="C50" s="824"/>
      <c r="D50" s="824"/>
      <c r="E50" s="824"/>
      <c r="F50" s="824"/>
      <c r="G50" s="824"/>
      <c r="H50" s="824"/>
      <c r="I50" s="824"/>
    </row>
    <row r="51" spans="1:9" ht="15">
      <c r="A51" s="429"/>
      <c r="B51" s="429"/>
      <c r="C51" s="429"/>
      <c r="D51" s="429"/>
      <c r="E51" s="429"/>
      <c r="F51" s="429"/>
      <c r="G51" s="429"/>
      <c r="H51" s="429"/>
      <c r="I51" s="429"/>
    </row>
  </sheetData>
  <sheetProtection password="CCA6" sheet="1" selectLockedCells="1"/>
  <mergeCells count="70">
    <mergeCell ref="A47:I47"/>
    <mergeCell ref="A48:I48"/>
    <mergeCell ref="A49:F49"/>
    <mergeCell ref="G49:H49"/>
    <mergeCell ref="A50:I50"/>
    <mergeCell ref="A46:I46"/>
    <mergeCell ref="A39:D39"/>
    <mergeCell ref="H39:I39"/>
    <mergeCell ref="A40:D40"/>
    <mergeCell ref="H40:I40"/>
    <mergeCell ref="A41:D41"/>
    <mergeCell ref="H41:I41"/>
    <mergeCell ref="A42:D42"/>
    <mergeCell ref="H42:I42"/>
    <mergeCell ref="A43:I43"/>
    <mergeCell ref="A44:I44"/>
    <mergeCell ref="A45:I45"/>
    <mergeCell ref="A34:I34"/>
    <mergeCell ref="A35:I35"/>
    <mergeCell ref="A36:I36"/>
    <mergeCell ref="A37:I37"/>
    <mergeCell ref="A38:D38"/>
    <mergeCell ref="H38:I38"/>
    <mergeCell ref="A32:C32"/>
    <mergeCell ref="E32:F32"/>
    <mergeCell ref="H32:I32"/>
    <mergeCell ref="A33:C33"/>
    <mergeCell ref="E33:F33"/>
    <mergeCell ref="H33:I33"/>
    <mergeCell ref="A28:I28"/>
    <mergeCell ref="A29:I29"/>
    <mergeCell ref="A30:I30"/>
    <mergeCell ref="A31:C31"/>
    <mergeCell ref="E31:F31"/>
    <mergeCell ref="H31:I31"/>
    <mergeCell ref="A27:I27"/>
    <mergeCell ref="A19:I19"/>
    <mergeCell ref="A20:I20"/>
    <mergeCell ref="A21:C21"/>
    <mergeCell ref="E21:I21"/>
    <mergeCell ref="A22:C22"/>
    <mergeCell ref="E22:I22"/>
    <mergeCell ref="A23:C23"/>
    <mergeCell ref="E23:I23"/>
    <mergeCell ref="A24:I24"/>
    <mergeCell ref="A6:B6"/>
    <mergeCell ref="C6:I6"/>
    <mergeCell ref="A25:I25"/>
    <mergeCell ref="A26:I26"/>
    <mergeCell ref="A18:I18"/>
    <mergeCell ref="A9:I9"/>
    <mergeCell ref="A10:D10"/>
    <mergeCell ref="E10:I10"/>
    <mergeCell ref="A11:D11"/>
    <mergeCell ref="E11:I11"/>
    <mergeCell ref="A1:I1"/>
    <mergeCell ref="A2:I2"/>
    <mergeCell ref="A3:I3"/>
    <mergeCell ref="B4:G4"/>
    <mergeCell ref="H4:I4"/>
    <mergeCell ref="B5:G5"/>
    <mergeCell ref="A7:B7"/>
    <mergeCell ref="C7:I7"/>
    <mergeCell ref="A14:I14"/>
    <mergeCell ref="A15:I15"/>
    <mergeCell ref="A16:I16"/>
    <mergeCell ref="A17:I17"/>
    <mergeCell ref="B8:I8"/>
    <mergeCell ref="A12:I12"/>
    <mergeCell ref="A13:I13"/>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2" customWidth="1"/>
    <col min="2" max="2" width="14" style="2" customWidth="1"/>
    <col min="3" max="3" width="2.33203125" style="2" customWidth="1"/>
    <col min="4" max="4" width="14" style="2" customWidth="1"/>
    <col min="5" max="5" width="2.33203125" style="2" customWidth="1"/>
    <col min="6" max="6" width="14" style="2" customWidth="1"/>
    <col min="7" max="7" width="2.33203125" style="2" customWidth="1"/>
    <col min="8" max="8" width="14" style="2" customWidth="1"/>
    <col min="9" max="9" width="2.33203125" style="2" customWidth="1"/>
    <col min="10" max="10" width="14" style="2" customWidth="1"/>
    <col min="11" max="11" width="7.66015625" style="2" customWidth="1"/>
    <col min="12" max="12" width="6.83203125" style="2" customWidth="1"/>
    <col min="13" max="16384" width="9.33203125" style="2" customWidth="1"/>
  </cols>
  <sheetData>
    <row r="1" spans="1:12" ht="12.75">
      <c r="A1" s="843"/>
      <c r="B1" s="843"/>
      <c r="C1" s="843"/>
      <c r="D1" s="843"/>
      <c r="E1" s="843"/>
      <c r="F1" s="843"/>
      <c r="G1" s="843"/>
      <c r="H1" s="843"/>
      <c r="I1" s="843"/>
      <c r="J1" s="843"/>
      <c r="K1" s="843"/>
      <c r="L1" s="843"/>
    </row>
    <row r="2" spans="1:12" ht="12.75">
      <c r="A2" s="843"/>
      <c r="B2" s="843"/>
      <c r="C2" s="843"/>
      <c r="D2" s="843"/>
      <c r="E2" s="843"/>
      <c r="F2" s="843"/>
      <c r="G2" s="843"/>
      <c r="H2" s="843"/>
      <c r="I2" s="843"/>
      <c r="J2" s="843"/>
      <c r="K2" s="843"/>
      <c r="L2" s="843"/>
    </row>
    <row r="3" spans="1:12" ht="14.25">
      <c r="A3" s="855" t="s">
        <v>724</v>
      </c>
      <c r="B3" s="827"/>
      <c r="C3" s="827"/>
      <c r="D3" s="827"/>
      <c r="E3" s="827"/>
      <c r="F3" s="827"/>
      <c r="G3" s="827"/>
      <c r="H3" s="827"/>
      <c r="I3" s="827"/>
      <c r="J3" s="827"/>
      <c r="K3" s="827"/>
      <c r="L3" s="827"/>
    </row>
    <row r="4" spans="1:12" ht="14.25">
      <c r="A4" s="827"/>
      <c r="B4" s="827"/>
      <c r="C4" s="827"/>
      <c r="D4" s="827"/>
      <c r="E4" s="827"/>
      <c r="F4" s="827"/>
      <c r="G4" s="827"/>
      <c r="H4" s="827"/>
      <c r="I4" s="827"/>
      <c r="J4" s="827"/>
      <c r="K4" s="827"/>
      <c r="L4" s="827"/>
    </row>
    <row r="5" spans="1:12" ht="30">
      <c r="A5" s="446"/>
      <c r="B5" s="449" t="s">
        <v>725</v>
      </c>
      <c r="C5" s="450"/>
      <c r="D5" s="451" t="s">
        <v>726</v>
      </c>
      <c r="E5" s="452"/>
      <c r="F5" s="453" t="s">
        <v>727</v>
      </c>
      <c r="G5" s="454"/>
      <c r="H5" s="451" t="s">
        <v>728</v>
      </c>
      <c r="I5" s="446"/>
      <c r="J5" s="451" t="s">
        <v>729</v>
      </c>
      <c r="K5" s="446"/>
      <c r="L5" s="446"/>
    </row>
    <row r="6" spans="1:12" ht="15">
      <c r="A6" s="446" t="s">
        <v>730</v>
      </c>
      <c r="B6" s="455" t="s">
        <v>523</v>
      </c>
      <c r="C6" s="446"/>
      <c r="D6" s="455" t="s">
        <v>523</v>
      </c>
      <c r="E6" s="446" t="s">
        <v>731</v>
      </c>
      <c r="F6" s="455" t="s">
        <v>523</v>
      </c>
      <c r="G6" s="446"/>
      <c r="H6" s="455" t="s">
        <v>523</v>
      </c>
      <c r="I6" s="446"/>
      <c r="J6" s="455" t="s">
        <v>523</v>
      </c>
      <c r="K6" s="446"/>
      <c r="L6" s="446"/>
    </row>
    <row r="7" spans="1:12" ht="60">
      <c r="A7" s="450" t="s">
        <v>732</v>
      </c>
      <c r="B7" s="456" t="s">
        <v>523</v>
      </c>
      <c r="C7" s="457"/>
      <c r="D7" s="456" t="s">
        <v>523</v>
      </c>
      <c r="E7" s="457" t="s">
        <v>731</v>
      </c>
      <c r="F7" s="456" t="s">
        <v>523</v>
      </c>
      <c r="G7" s="457"/>
      <c r="H7" s="458" t="s">
        <v>523</v>
      </c>
      <c r="I7" s="446"/>
      <c r="J7" s="456" t="s">
        <v>523</v>
      </c>
      <c r="K7" s="446"/>
      <c r="L7" s="446"/>
    </row>
    <row r="8" spans="1:12" ht="15">
      <c r="A8" s="446" t="s">
        <v>733</v>
      </c>
      <c r="B8" s="455" t="s">
        <v>523</v>
      </c>
      <c r="C8" s="446"/>
      <c r="D8" s="455" t="s">
        <v>523</v>
      </c>
      <c r="E8" s="446" t="s">
        <v>731</v>
      </c>
      <c r="F8" s="455" t="s">
        <v>523</v>
      </c>
      <c r="G8" s="446"/>
      <c r="H8" s="459" t="s">
        <v>523</v>
      </c>
      <c r="I8" s="446"/>
      <c r="J8" s="455" t="s">
        <v>523</v>
      </c>
      <c r="K8" s="446"/>
      <c r="L8" s="446"/>
    </row>
    <row r="9" spans="1:12" ht="15">
      <c r="A9" s="839"/>
      <c r="B9" s="839"/>
      <c r="C9" s="839"/>
      <c r="D9" s="839"/>
      <c r="E9" s="839"/>
      <c r="F9" s="839"/>
      <c r="G9" s="839"/>
      <c r="H9" s="839"/>
      <c r="I9" s="839"/>
      <c r="J9" s="839"/>
      <c r="K9" s="839"/>
      <c r="L9" s="839"/>
    </row>
    <row r="10" spans="1:12" ht="15">
      <c r="A10" s="824" t="s">
        <v>734</v>
      </c>
      <c r="B10" s="824"/>
      <c r="C10" s="824"/>
      <c r="D10" s="824"/>
      <c r="E10" s="824"/>
      <c r="F10" s="824"/>
      <c r="G10" s="824"/>
      <c r="H10" s="824"/>
      <c r="I10" s="824"/>
      <c r="J10" s="824"/>
      <c r="K10" s="824"/>
      <c r="L10" s="824"/>
    </row>
    <row r="11" spans="1:12" ht="15">
      <c r="A11" s="824" t="s">
        <v>735</v>
      </c>
      <c r="B11" s="824"/>
      <c r="C11" s="824"/>
      <c r="D11" s="824"/>
      <c r="E11" s="824"/>
      <c r="F11" s="824"/>
      <c r="G11" s="824"/>
      <c r="H11" s="824"/>
      <c r="I11" s="824"/>
      <c r="J11" s="824"/>
      <c r="K11" s="824"/>
      <c r="L11" s="824"/>
    </row>
    <row r="12" spans="1:12" ht="15">
      <c r="A12" s="829"/>
      <c r="B12" s="829"/>
      <c r="C12" s="829"/>
      <c r="D12" s="829"/>
      <c r="E12" s="829"/>
      <c r="F12" s="829"/>
      <c r="G12" s="829"/>
      <c r="H12" s="829"/>
      <c r="I12" s="829"/>
      <c r="J12" s="829"/>
      <c r="K12" s="829"/>
      <c r="L12" s="829"/>
    </row>
    <row r="13" spans="1:12" ht="15">
      <c r="A13" s="839"/>
      <c r="B13" s="839"/>
      <c r="C13" s="839"/>
      <c r="D13" s="839"/>
      <c r="E13" s="839"/>
      <c r="F13" s="839"/>
      <c r="G13" s="839"/>
      <c r="H13" s="839"/>
      <c r="I13" s="839"/>
      <c r="J13" s="839"/>
      <c r="K13" s="839"/>
      <c r="L13" s="839"/>
    </row>
    <row r="14" spans="1:12" ht="15.75" customHeight="1">
      <c r="A14" s="855" t="s">
        <v>736</v>
      </c>
      <c r="B14" s="827"/>
      <c r="C14" s="827"/>
      <c r="D14" s="827"/>
      <c r="E14" s="827"/>
      <c r="F14" s="827"/>
      <c r="G14" s="827"/>
      <c r="H14" s="827"/>
      <c r="I14" s="827"/>
      <c r="J14" s="827"/>
      <c r="K14" s="827"/>
      <c r="L14" s="827"/>
    </row>
    <row r="15" spans="1:12" ht="15.75" customHeight="1">
      <c r="A15" s="827"/>
      <c r="B15" s="827"/>
      <c r="C15" s="827"/>
      <c r="D15" s="827"/>
      <c r="E15" s="827"/>
      <c r="F15" s="827"/>
      <c r="G15" s="827"/>
      <c r="H15" s="827"/>
      <c r="I15" s="827"/>
      <c r="J15" s="827"/>
      <c r="K15" s="827"/>
      <c r="L15" s="827"/>
    </row>
    <row r="16" spans="1:12" ht="15">
      <c r="A16" s="839"/>
      <c r="B16" s="839"/>
      <c r="C16" s="839"/>
      <c r="D16" s="839"/>
      <c r="E16" s="839"/>
      <c r="F16" s="839"/>
      <c r="G16" s="839"/>
      <c r="H16" s="428" t="s">
        <v>737</v>
      </c>
      <c r="I16" s="446"/>
      <c r="J16" s="428" t="s">
        <v>738</v>
      </c>
      <c r="K16" s="839"/>
      <c r="L16" s="839"/>
    </row>
    <row r="17" spans="1:12" ht="15">
      <c r="A17" s="824" t="s">
        <v>739</v>
      </c>
      <c r="B17" s="824"/>
      <c r="C17" s="824"/>
      <c r="D17" s="824"/>
      <c r="E17" s="824"/>
      <c r="F17" s="824"/>
      <c r="G17" s="446"/>
      <c r="H17" s="455" t="s">
        <v>523</v>
      </c>
      <c r="I17" s="446"/>
      <c r="J17" s="455" t="s">
        <v>523</v>
      </c>
      <c r="K17" s="839"/>
      <c r="L17" s="839"/>
    </row>
    <row r="18" spans="1:12" ht="15">
      <c r="A18" s="824" t="s">
        <v>740</v>
      </c>
      <c r="B18" s="824"/>
      <c r="C18" s="824"/>
      <c r="D18" s="824"/>
      <c r="E18" s="824"/>
      <c r="F18" s="824"/>
      <c r="G18" s="446"/>
      <c r="H18" s="455" t="s">
        <v>523</v>
      </c>
      <c r="I18" s="446"/>
      <c r="J18" s="455" t="s">
        <v>523</v>
      </c>
      <c r="K18" s="839"/>
      <c r="L18" s="839"/>
    </row>
    <row r="19" spans="1:12" ht="15">
      <c r="A19" s="824" t="s">
        <v>741</v>
      </c>
      <c r="B19" s="824"/>
      <c r="C19" s="824"/>
      <c r="D19" s="824"/>
      <c r="E19" s="824"/>
      <c r="F19" s="824"/>
      <c r="G19" s="446"/>
      <c r="H19" s="455" t="s">
        <v>523</v>
      </c>
      <c r="I19" s="446"/>
      <c r="J19" s="455" t="s">
        <v>523</v>
      </c>
      <c r="K19" s="839"/>
      <c r="L19" s="839"/>
    </row>
    <row r="20" spans="1:12" ht="15">
      <c r="A20" s="824" t="s">
        <v>742</v>
      </c>
      <c r="B20" s="824"/>
      <c r="C20" s="824"/>
      <c r="D20" s="824"/>
      <c r="E20" s="824"/>
      <c r="F20" s="824"/>
      <c r="G20" s="447"/>
      <c r="H20" s="455" t="s">
        <v>523</v>
      </c>
      <c r="I20" s="447"/>
      <c r="J20" s="455" t="s">
        <v>523</v>
      </c>
      <c r="K20" s="827"/>
      <c r="L20" s="827"/>
    </row>
    <row r="21" spans="1:12" ht="15">
      <c r="A21" s="824" t="s">
        <v>743</v>
      </c>
      <c r="B21" s="824"/>
      <c r="C21" s="824"/>
      <c r="D21" s="824"/>
      <c r="E21" s="824"/>
      <c r="F21" s="824"/>
      <c r="G21" s="446"/>
      <c r="H21" s="446"/>
      <c r="I21" s="446"/>
      <c r="J21" s="455" t="s">
        <v>523</v>
      </c>
      <c r="K21" s="839"/>
      <c r="L21" s="839"/>
    </row>
    <row r="22" spans="1:12" ht="15">
      <c r="A22" s="839"/>
      <c r="B22" s="839"/>
      <c r="C22" s="839"/>
      <c r="D22" s="839"/>
      <c r="E22" s="839"/>
      <c r="F22" s="839"/>
      <c r="G22" s="839"/>
      <c r="H22" s="839"/>
      <c r="I22" s="839"/>
      <c r="J22" s="839"/>
      <c r="K22" s="839"/>
      <c r="L22" s="839"/>
    </row>
    <row r="23" spans="1:12" ht="15">
      <c r="A23" s="824" t="s">
        <v>744</v>
      </c>
      <c r="B23" s="824"/>
      <c r="C23" s="824"/>
      <c r="D23" s="824"/>
      <c r="E23" s="824"/>
      <c r="F23" s="824"/>
      <c r="G23" s="824"/>
      <c r="H23" s="824"/>
      <c r="I23" s="824"/>
      <c r="J23" s="824"/>
      <c r="K23" s="824"/>
      <c r="L23" s="824"/>
    </row>
    <row r="24" spans="1:12" ht="15">
      <c r="A24" s="824" t="s">
        <v>745</v>
      </c>
      <c r="B24" s="824"/>
      <c r="C24" s="824"/>
      <c r="D24" s="824"/>
      <c r="E24" s="824"/>
      <c r="F24" s="824"/>
      <c r="G24" s="824"/>
      <c r="H24" s="824"/>
      <c r="I24" s="824"/>
      <c r="J24" s="824"/>
      <c r="K24" s="824"/>
      <c r="L24" s="824"/>
    </row>
    <row r="25" spans="1:12" ht="15">
      <c r="A25" s="824" t="s">
        <v>746</v>
      </c>
      <c r="B25" s="824"/>
      <c r="C25" s="824"/>
      <c r="D25" s="824"/>
      <c r="E25" s="824"/>
      <c r="F25" s="824"/>
      <c r="G25" s="824"/>
      <c r="H25" s="824"/>
      <c r="I25" s="824"/>
      <c r="J25" s="824"/>
      <c r="K25" s="824"/>
      <c r="L25" s="824"/>
    </row>
    <row r="26" spans="1:12" ht="15">
      <c r="A26" s="824" t="s">
        <v>747</v>
      </c>
      <c r="B26" s="824"/>
      <c r="C26" s="824"/>
      <c r="D26" s="824"/>
      <c r="E26" s="824"/>
      <c r="F26" s="824"/>
      <c r="G26" s="824"/>
      <c r="H26" s="824"/>
      <c r="I26" s="824"/>
      <c r="J26" s="824"/>
      <c r="K26" s="824"/>
      <c r="L26" s="824"/>
    </row>
    <row r="27" spans="1:12" ht="15">
      <c r="A27" s="856"/>
      <c r="B27" s="856"/>
      <c r="C27" s="856"/>
      <c r="D27" s="856"/>
      <c r="E27" s="856"/>
      <c r="F27" s="856"/>
      <c r="G27" s="856"/>
      <c r="H27" s="856"/>
      <c r="I27" s="856"/>
      <c r="J27" s="856"/>
      <c r="K27" s="856"/>
      <c r="L27" s="856"/>
    </row>
    <row r="28" spans="1:12" ht="15">
      <c r="A28" s="857"/>
      <c r="B28" s="857"/>
      <c r="C28" s="857"/>
      <c r="D28" s="857"/>
      <c r="E28" s="857"/>
      <c r="F28" s="857"/>
      <c r="G28" s="857"/>
      <c r="H28" s="857"/>
      <c r="I28" s="857"/>
      <c r="J28" s="857"/>
      <c r="K28" s="857"/>
      <c r="L28" s="857"/>
    </row>
    <row r="29" spans="1:12" ht="14.25">
      <c r="A29" s="840" t="s">
        <v>748</v>
      </c>
      <c r="B29" s="840"/>
      <c r="C29" s="840"/>
      <c r="D29" s="840"/>
      <c r="E29" s="840"/>
      <c r="F29" s="840"/>
      <c r="G29" s="840"/>
      <c r="H29" s="840"/>
      <c r="I29" s="840"/>
      <c r="J29" s="840"/>
      <c r="K29" s="840"/>
      <c r="L29" s="840"/>
    </row>
    <row r="30" spans="1:12" ht="15">
      <c r="A30" s="447" t="s">
        <v>749</v>
      </c>
      <c r="B30" s="860"/>
      <c r="C30" s="860"/>
      <c r="D30" s="860"/>
      <c r="E30" s="446" t="s">
        <v>596</v>
      </c>
      <c r="F30" s="839"/>
      <c r="G30" s="839"/>
      <c r="H30" s="839"/>
      <c r="I30" s="839"/>
      <c r="J30" s="839"/>
      <c r="K30" s="839"/>
      <c r="L30" s="839"/>
    </row>
    <row r="31" spans="1:12" ht="15">
      <c r="A31" s="446"/>
      <c r="B31" s="836" t="s">
        <v>750</v>
      </c>
      <c r="C31" s="836"/>
      <c r="D31" s="836"/>
      <c r="E31" s="446"/>
      <c r="F31" s="839"/>
      <c r="G31" s="839"/>
      <c r="H31" s="839"/>
      <c r="I31" s="839"/>
      <c r="J31" s="839"/>
      <c r="K31" s="839"/>
      <c r="L31" s="839"/>
    </row>
    <row r="32" spans="1:12" ht="15">
      <c r="A32" s="824"/>
      <c r="B32" s="824"/>
      <c r="C32" s="824"/>
      <c r="D32" s="824"/>
      <c r="E32" s="824"/>
      <c r="F32" s="824"/>
      <c r="G32" s="824"/>
      <c r="H32" s="824"/>
      <c r="I32" s="824"/>
      <c r="J32" s="824"/>
      <c r="K32" s="824"/>
      <c r="L32" s="824"/>
    </row>
    <row r="33" spans="1:12" ht="14.25">
      <c r="A33" s="840" t="s">
        <v>751</v>
      </c>
      <c r="B33" s="840"/>
      <c r="C33" s="840"/>
      <c r="D33" s="840"/>
      <c r="E33" s="840"/>
      <c r="F33" s="840"/>
      <c r="G33" s="840"/>
      <c r="H33" s="840"/>
      <c r="I33" s="840"/>
      <c r="J33" s="840"/>
      <c r="K33" s="840"/>
      <c r="L33" s="840"/>
    </row>
    <row r="34" spans="1:12" ht="15">
      <c r="A34" s="860"/>
      <c r="B34" s="860"/>
      <c r="C34" s="860"/>
      <c r="D34" s="860"/>
      <c r="E34" s="446" t="s">
        <v>596</v>
      </c>
      <c r="F34" s="839"/>
      <c r="G34" s="839"/>
      <c r="H34" s="839"/>
      <c r="I34" s="839"/>
      <c r="J34" s="839"/>
      <c r="K34" s="839"/>
      <c r="L34" s="839"/>
    </row>
    <row r="35" spans="1:12" ht="15">
      <c r="A35" s="836" t="s">
        <v>750</v>
      </c>
      <c r="B35" s="836"/>
      <c r="C35" s="836"/>
      <c r="D35" s="836"/>
      <c r="E35" s="839"/>
      <c r="F35" s="839"/>
      <c r="G35" s="839"/>
      <c r="H35" s="839"/>
      <c r="I35" s="839"/>
      <c r="J35" s="839"/>
      <c r="K35" s="839"/>
      <c r="L35" s="839"/>
    </row>
    <row r="36" spans="1:12" ht="14.25">
      <c r="A36" s="858"/>
      <c r="B36" s="858"/>
      <c r="C36" s="858"/>
      <c r="D36" s="858"/>
      <c r="E36" s="858"/>
      <c r="F36" s="858"/>
      <c r="G36" s="858"/>
      <c r="H36" s="858"/>
      <c r="I36" s="858"/>
      <c r="J36" s="858"/>
      <c r="K36" s="858"/>
      <c r="L36" s="858"/>
    </row>
    <row r="37" spans="1:12" ht="14.25">
      <c r="A37" s="859"/>
      <c r="B37" s="859"/>
      <c r="C37" s="859"/>
      <c r="D37" s="859"/>
      <c r="E37" s="859"/>
      <c r="F37" s="859"/>
      <c r="G37" s="859"/>
      <c r="H37" s="859"/>
      <c r="I37" s="859"/>
      <c r="J37" s="859"/>
      <c r="K37" s="859"/>
      <c r="L37" s="859"/>
    </row>
    <row r="38" spans="1:12" ht="14.25">
      <c r="A38" s="827" t="s">
        <v>752</v>
      </c>
      <c r="B38" s="827"/>
      <c r="C38" s="827"/>
      <c r="D38" s="827"/>
      <c r="E38" s="827"/>
      <c r="F38" s="827"/>
      <c r="G38" s="827"/>
      <c r="H38" s="827"/>
      <c r="I38" s="827"/>
      <c r="J38" s="827"/>
      <c r="K38" s="827"/>
      <c r="L38" s="827"/>
    </row>
    <row r="39" spans="1:12" ht="15">
      <c r="A39" s="824" t="s">
        <v>753</v>
      </c>
      <c r="B39" s="824"/>
      <c r="C39" s="824"/>
      <c r="D39" s="824"/>
      <c r="E39" s="824"/>
      <c r="F39" s="824"/>
      <c r="G39" s="824"/>
      <c r="H39" s="824"/>
      <c r="I39" s="824"/>
      <c r="J39" s="824"/>
      <c r="K39" s="824"/>
      <c r="L39" s="824"/>
    </row>
    <row r="40" spans="1:12" ht="15">
      <c r="A40" s="824" t="s">
        <v>754</v>
      </c>
      <c r="B40" s="824"/>
      <c r="C40" s="824"/>
      <c r="D40" s="824"/>
      <c r="E40" s="824"/>
      <c r="F40" s="824"/>
      <c r="G40" s="824"/>
      <c r="H40" s="824"/>
      <c r="I40" s="824"/>
      <c r="J40" s="824"/>
      <c r="K40" s="824"/>
      <c r="L40" s="824"/>
    </row>
    <row r="41" spans="1:12" ht="15">
      <c r="A41" s="824" t="s">
        <v>755</v>
      </c>
      <c r="B41" s="824"/>
      <c r="C41" s="824"/>
      <c r="D41" s="824"/>
      <c r="E41" s="824"/>
      <c r="F41" s="824"/>
      <c r="G41" s="824"/>
      <c r="H41" s="824"/>
      <c r="I41" s="824"/>
      <c r="J41" s="824"/>
      <c r="K41" s="824"/>
      <c r="L41" s="824"/>
    </row>
    <row r="42" spans="1:12" ht="15">
      <c r="A42" s="839"/>
      <c r="B42" s="839"/>
      <c r="C42" s="839"/>
      <c r="D42" s="839"/>
      <c r="E42" s="839"/>
      <c r="F42" s="839"/>
      <c r="G42" s="839"/>
      <c r="H42" s="839"/>
      <c r="I42" s="839"/>
      <c r="J42" s="839"/>
      <c r="K42" s="839"/>
      <c r="L42" s="839"/>
    </row>
    <row r="43" spans="1:13" ht="15">
      <c r="A43" s="446"/>
      <c r="B43" s="837" t="s">
        <v>756</v>
      </c>
      <c r="C43" s="837"/>
      <c r="D43" s="837"/>
      <c r="E43" s="837"/>
      <c r="F43" s="837"/>
      <c r="G43" s="837"/>
      <c r="H43" s="837"/>
      <c r="I43" s="460"/>
      <c r="J43" s="455" t="s">
        <v>523</v>
      </c>
      <c r="K43" s="460"/>
      <c r="L43" s="460"/>
      <c r="M43" s="223"/>
    </row>
    <row r="44" spans="1:12" ht="9" customHeight="1">
      <c r="A44" s="839"/>
      <c r="B44" s="839"/>
      <c r="C44" s="839"/>
      <c r="D44" s="839"/>
      <c r="E44" s="839"/>
      <c r="F44" s="839"/>
      <c r="G44" s="839"/>
      <c r="H44" s="839"/>
      <c r="I44" s="839"/>
      <c r="J44" s="839"/>
      <c r="K44" s="839"/>
      <c r="L44" s="839"/>
    </row>
    <row r="45" spans="1:12" ht="15">
      <c r="A45" s="446"/>
      <c r="B45" s="824" t="s">
        <v>757</v>
      </c>
      <c r="C45" s="824"/>
      <c r="D45" s="824"/>
      <c r="E45" s="824"/>
      <c r="F45" s="824"/>
      <c r="G45" s="824"/>
      <c r="H45" s="824"/>
      <c r="I45" s="446"/>
      <c r="J45" s="455" t="s">
        <v>523</v>
      </c>
      <c r="K45" s="446"/>
      <c r="L45" s="446"/>
    </row>
    <row r="46" spans="1:12" ht="12.75">
      <c r="A46" s="839"/>
      <c r="B46" s="839"/>
      <c r="C46" s="839"/>
      <c r="D46" s="839"/>
      <c r="E46" s="839"/>
      <c r="F46" s="839"/>
      <c r="G46" s="839"/>
      <c r="H46" s="839"/>
      <c r="I46" s="839"/>
      <c r="J46" s="839"/>
      <c r="K46" s="839"/>
      <c r="L46" s="839"/>
    </row>
    <row r="47" spans="1:12" ht="12.75">
      <c r="A47" s="829"/>
      <c r="B47" s="829"/>
      <c r="C47" s="829"/>
      <c r="D47" s="829"/>
      <c r="E47" s="829"/>
      <c r="F47" s="829"/>
      <c r="G47" s="829"/>
      <c r="H47" s="829"/>
      <c r="I47" s="829"/>
      <c r="J47" s="829"/>
      <c r="K47" s="829"/>
      <c r="L47" s="829"/>
    </row>
    <row r="48" spans="1:12" ht="15">
      <c r="A48" s="841" t="s">
        <v>758</v>
      </c>
      <c r="B48" s="841"/>
      <c r="C48" s="841"/>
      <c r="D48" s="841"/>
      <c r="E48" s="841"/>
      <c r="F48" s="841"/>
      <c r="G48" s="841"/>
      <c r="H48" s="841"/>
      <c r="I48" s="841"/>
      <c r="J48" s="841"/>
      <c r="K48" s="841"/>
      <c r="L48" s="841"/>
    </row>
  </sheetData>
  <sheetProtection password="CCA6" sheet="1" selectLockedCells="1"/>
  <mergeCells count="51">
    <mergeCell ref="A46:L47"/>
    <mergeCell ref="A48:L48"/>
    <mergeCell ref="A40:L40"/>
    <mergeCell ref="A41:L41"/>
    <mergeCell ref="A42:L42"/>
    <mergeCell ref="B43:H43"/>
    <mergeCell ref="A44:L44"/>
    <mergeCell ref="B45:H45"/>
    <mergeCell ref="A39:L39"/>
    <mergeCell ref="B30:D30"/>
    <mergeCell ref="F30:L31"/>
    <mergeCell ref="B31:D31"/>
    <mergeCell ref="A32:L32"/>
    <mergeCell ref="A33:L33"/>
    <mergeCell ref="A34:D34"/>
    <mergeCell ref="F34:L34"/>
    <mergeCell ref="A35:D35"/>
    <mergeCell ref="E35:L35"/>
    <mergeCell ref="A36:L36"/>
    <mergeCell ref="A37:L37"/>
    <mergeCell ref="A38:L38"/>
    <mergeCell ref="A29:L29"/>
    <mergeCell ref="A20:F20"/>
    <mergeCell ref="K20:L20"/>
    <mergeCell ref="A21:F21"/>
    <mergeCell ref="K21:L21"/>
    <mergeCell ref="A22:L22"/>
    <mergeCell ref="A23:L23"/>
    <mergeCell ref="A24:L24"/>
    <mergeCell ref="A25:L25"/>
    <mergeCell ref="A26:L26"/>
    <mergeCell ref="A27:L27"/>
    <mergeCell ref="A28:L28"/>
    <mergeCell ref="A17:F17"/>
    <mergeCell ref="K17:L17"/>
    <mergeCell ref="A18:F18"/>
    <mergeCell ref="K18:L18"/>
    <mergeCell ref="A19:F19"/>
    <mergeCell ref="K19:L19"/>
    <mergeCell ref="A12:L12"/>
    <mergeCell ref="A13:L13"/>
    <mergeCell ref="A14:L14"/>
    <mergeCell ref="A15:L15"/>
    <mergeCell ref="A16:G16"/>
    <mergeCell ref="K16:L16"/>
    <mergeCell ref="A11:L11"/>
    <mergeCell ref="A1:L2"/>
    <mergeCell ref="A3:L3"/>
    <mergeCell ref="A4:L4"/>
    <mergeCell ref="A9:L9"/>
    <mergeCell ref="A10:L10"/>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J87"/>
  <sheetViews>
    <sheetView zoomScalePageLayoutView="0" workbookViewId="0" topLeftCell="A1">
      <selection activeCell="C12" sqref="C12:I12"/>
    </sheetView>
  </sheetViews>
  <sheetFormatPr defaultColWidth="9.33203125" defaultRowHeight="12.75"/>
  <cols>
    <col min="1" max="1" width="5.5" style="2" customWidth="1"/>
    <col min="2" max="2" width="13" style="2" customWidth="1"/>
    <col min="3" max="3" width="9.33203125" style="2" customWidth="1"/>
    <col min="4" max="4" width="10.5" style="2" customWidth="1"/>
    <col min="5" max="5" width="7.66015625" style="2" customWidth="1"/>
    <col min="6" max="6" width="4.5" style="2" customWidth="1"/>
    <col min="7" max="7" width="16" style="2" customWidth="1"/>
    <col min="8" max="8" width="15" style="2" customWidth="1"/>
    <col min="9" max="9" width="24.83203125" style="2" customWidth="1"/>
    <col min="10" max="10" width="6.33203125" style="2" customWidth="1"/>
    <col min="11" max="16384" width="9.33203125" style="2" customWidth="1"/>
  </cols>
  <sheetData>
    <row r="1" spans="1:10" ht="12.75">
      <c r="A1" s="825" t="s">
        <v>759</v>
      </c>
      <c r="B1" s="825"/>
      <c r="C1" s="825"/>
      <c r="D1" s="825"/>
      <c r="E1" s="825"/>
      <c r="F1" s="825"/>
      <c r="G1" s="825"/>
      <c r="H1" s="825"/>
      <c r="I1" s="825"/>
      <c r="J1" s="825"/>
    </row>
    <row r="2" spans="1:10" ht="33">
      <c r="A2" s="817" t="s">
        <v>760</v>
      </c>
      <c r="B2" s="817"/>
      <c r="C2" s="817"/>
      <c r="D2" s="817"/>
      <c r="E2" s="817"/>
      <c r="F2" s="817"/>
      <c r="G2" s="817"/>
      <c r="H2" s="817"/>
      <c r="I2" s="817"/>
      <c r="J2" s="817"/>
    </row>
    <row r="3" spans="1:10" ht="30.75" customHeight="1">
      <c r="A3" s="826" t="s">
        <v>761</v>
      </c>
      <c r="B3" s="826"/>
      <c r="C3" s="826"/>
      <c r="D3" s="826"/>
      <c r="E3" s="826"/>
      <c r="F3" s="826"/>
      <c r="G3" s="826"/>
      <c r="H3" s="826"/>
      <c r="I3" s="826"/>
      <c r="J3" s="826"/>
    </row>
    <row r="4" spans="1:9" ht="12.75">
      <c r="A4" s="843"/>
      <c r="B4" s="843"/>
      <c r="C4" s="843"/>
      <c r="D4" s="843"/>
      <c r="E4" s="843"/>
      <c r="F4" s="843"/>
      <c r="G4" s="843"/>
      <c r="H4" s="843"/>
      <c r="I4" s="843"/>
    </row>
    <row r="5" spans="1:10" ht="15">
      <c r="A5" s="429" t="s">
        <v>572</v>
      </c>
      <c r="B5" s="829" t="str">
        <f>(eff_desc)</f>
        <v>RSP-SPECIAL ROAD (2020)</v>
      </c>
      <c r="C5" s="829"/>
      <c r="D5" s="829"/>
      <c r="E5" s="829"/>
      <c r="F5" s="829"/>
      <c r="G5" s="824" t="s">
        <v>762</v>
      </c>
      <c r="H5" s="824"/>
      <c r="I5" s="824"/>
      <c r="J5" s="429"/>
    </row>
    <row r="6" spans="1:10" ht="15">
      <c r="A6" s="824" t="s">
        <v>763</v>
      </c>
      <c r="B6" s="824"/>
      <c r="C6" s="824"/>
      <c r="D6" s="861">
        <f>(eff_apyr)</f>
        <v>2020</v>
      </c>
      <c r="E6" s="861"/>
      <c r="F6" s="433" t="s">
        <v>764</v>
      </c>
      <c r="G6" s="829">
        <f>(dateandtime)</f>
        <v>0</v>
      </c>
      <c r="H6" s="829"/>
      <c r="I6" s="433" t="s">
        <v>611</v>
      </c>
      <c r="J6" s="429"/>
    </row>
    <row r="7" spans="1:10" ht="15">
      <c r="A7" s="829">
        <f>(meetingplace)</f>
        <v>0</v>
      </c>
      <c r="B7" s="829"/>
      <c r="C7" s="829"/>
      <c r="D7" s="829"/>
      <c r="E7" s="829"/>
      <c r="F7" s="829"/>
      <c r="G7" s="829"/>
      <c r="H7" s="829"/>
      <c r="I7" s="446" t="s">
        <v>765</v>
      </c>
      <c r="J7" s="429"/>
    </row>
    <row r="8" spans="1:10" ht="15">
      <c r="A8" s="824" t="s">
        <v>766</v>
      </c>
      <c r="B8" s="824"/>
      <c r="C8" s="824"/>
      <c r="D8" s="824"/>
      <c r="E8" s="824"/>
      <c r="F8" s="824"/>
      <c r="G8" s="824"/>
      <c r="H8" s="824"/>
      <c r="I8" s="824"/>
      <c r="J8" s="429"/>
    </row>
    <row r="9" spans="1:10" ht="15">
      <c r="A9" s="824" t="s">
        <v>767</v>
      </c>
      <c r="B9" s="824"/>
      <c r="C9" s="824"/>
      <c r="D9" s="824"/>
      <c r="E9" s="824"/>
      <c r="F9" s="824"/>
      <c r="G9" s="824"/>
      <c r="H9" s="824"/>
      <c r="I9" s="824"/>
      <c r="J9" s="429"/>
    </row>
    <row r="10" spans="1:10" ht="15">
      <c r="A10" s="824" t="s">
        <v>768</v>
      </c>
      <c r="B10" s="824"/>
      <c r="C10" s="824"/>
      <c r="D10" s="824"/>
      <c r="E10" s="824"/>
      <c r="F10" s="824"/>
      <c r="G10" s="824"/>
      <c r="H10" s="824"/>
      <c r="I10" s="824"/>
      <c r="J10" s="429"/>
    </row>
    <row r="11" spans="1:10" ht="15">
      <c r="A11" s="824"/>
      <c r="B11" s="824"/>
      <c r="C11" s="824"/>
      <c r="D11" s="824"/>
      <c r="E11" s="824"/>
      <c r="F11" s="824"/>
      <c r="G11" s="824"/>
      <c r="H11" s="824"/>
      <c r="I11" s="824"/>
      <c r="J11" s="429"/>
    </row>
    <row r="12" spans="1:10" ht="15">
      <c r="A12" s="429" t="s">
        <v>769</v>
      </c>
      <c r="B12" s="446"/>
      <c r="C12" s="830"/>
      <c r="D12" s="830"/>
      <c r="E12" s="830"/>
      <c r="F12" s="830"/>
      <c r="G12" s="830"/>
      <c r="H12" s="830"/>
      <c r="I12" s="830"/>
      <c r="J12" s="429"/>
    </row>
    <row r="13" spans="1:10" ht="15">
      <c r="A13" s="824" t="s">
        <v>770</v>
      </c>
      <c r="B13" s="824"/>
      <c r="C13" s="824"/>
      <c r="D13" s="831"/>
      <c r="E13" s="831"/>
      <c r="F13" s="831"/>
      <c r="G13" s="831"/>
      <c r="H13" s="831"/>
      <c r="I13" s="831"/>
      <c r="J13" s="429"/>
    </row>
    <row r="14" spans="1:10" ht="15">
      <c r="A14" s="429" t="s">
        <v>616</v>
      </c>
      <c r="B14" s="446"/>
      <c r="C14" s="446"/>
      <c r="D14" s="831"/>
      <c r="E14" s="831"/>
      <c r="F14" s="831"/>
      <c r="G14" s="831"/>
      <c r="H14" s="831"/>
      <c r="I14" s="831"/>
      <c r="J14" s="429"/>
    </row>
    <row r="15" spans="1:10" ht="15">
      <c r="A15" s="429" t="s">
        <v>617</v>
      </c>
      <c r="B15" s="429"/>
      <c r="C15" s="830"/>
      <c r="D15" s="830"/>
      <c r="E15" s="830"/>
      <c r="F15" s="830"/>
      <c r="G15" s="830"/>
      <c r="H15" s="830"/>
      <c r="I15" s="830"/>
      <c r="J15" s="429"/>
    </row>
    <row r="16" spans="1:10" ht="15">
      <c r="A16" s="824"/>
      <c r="B16" s="824"/>
      <c r="C16" s="824"/>
      <c r="D16" s="824"/>
      <c r="E16" s="824"/>
      <c r="F16" s="824"/>
      <c r="G16" s="824"/>
      <c r="H16" s="824"/>
      <c r="I16" s="824"/>
      <c r="J16" s="429"/>
    </row>
    <row r="17" spans="1:10" ht="15">
      <c r="A17" s="824" t="s">
        <v>771</v>
      </c>
      <c r="B17" s="824"/>
      <c r="C17" s="824"/>
      <c r="D17" s="824"/>
      <c r="E17" s="824"/>
      <c r="F17" s="824"/>
      <c r="G17" s="824"/>
      <c r="H17" s="824"/>
      <c r="I17" s="824"/>
      <c r="J17" s="429"/>
    </row>
    <row r="18" spans="1:10" ht="15">
      <c r="A18" s="824" t="s">
        <v>772</v>
      </c>
      <c r="B18" s="824"/>
      <c r="C18" s="824"/>
      <c r="D18" s="824"/>
      <c r="E18" s="824"/>
      <c r="F18" s="824"/>
      <c r="G18" s="824"/>
      <c r="H18" s="824"/>
      <c r="I18" s="824"/>
      <c r="J18" s="429"/>
    </row>
    <row r="19" spans="1:10" ht="15">
      <c r="A19" s="839"/>
      <c r="B19" s="839"/>
      <c r="C19" s="839"/>
      <c r="D19" s="839"/>
      <c r="E19" s="839"/>
      <c r="F19" s="839"/>
      <c r="G19" s="428" t="s">
        <v>737</v>
      </c>
      <c r="H19" s="446"/>
      <c r="I19" s="428" t="s">
        <v>738</v>
      </c>
      <c r="J19" s="429"/>
    </row>
    <row r="20" spans="1:10" ht="15">
      <c r="A20" s="824" t="s">
        <v>773</v>
      </c>
      <c r="B20" s="824"/>
      <c r="C20" s="824"/>
      <c r="D20" s="824"/>
      <c r="E20" s="824"/>
      <c r="F20" s="824"/>
      <c r="G20" s="432"/>
      <c r="H20" s="446" t="s">
        <v>524</v>
      </c>
      <c r="I20" s="442"/>
      <c r="J20" s="429" t="s">
        <v>524</v>
      </c>
    </row>
    <row r="21" spans="1:10" ht="15">
      <c r="A21" s="839"/>
      <c r="B21" s="839"/>
      <c r="C21" s="839"/>
      <c r="D21" s="839"/>
      <c r="E21" s="839"/>
      <c r="F21" s="839"/>
      <c r="G21" s="446" t="s">
        <v>774</v>
      </c>
      <c r="H21" s="446"/>
      <c r="I21" s="446" t="s">
        <v>775</v>
      </c>
      <c r="J21" s="429"/>
    </row>
    <row r="22" spans="1:10" ht="15">
      <c r="A22" s="824" t="s">
        <v>776</v>
      </c>
      <c r="B22" s="824"/>
      <c r="C22" s="824"/>
      <c r="D22" s="824"/>
      <c r="E22" s="824"/>
      <c r="F22" s="824"/>
      <c r="G22" s="824"/>
      <c r="H22" s="442" t="s">
        <v>523</v>
      </c>
      <c r="I22" s="446" t="s">
        <v>524</v>
      </c>
      <c r="J22" s="429"/>
    </row>
    <row r="23" spans="1:10" ht="15">
      <c r="A23" s="824" t="s">
        <v>777</v>
      </c>
      <c r="B23" s="824"/>
      <c r="C23" s="824"/>
      <c r="D23" s="824"/>
      <c r="E23" s="824"/>
      <c r="F23" s="824"/>
      <c r="G23" s="824"/>
      <c r="H23" s="448"/>
      <c r="I23" s="446" t="s">
        <v>778</v>
      </c>
      <c r="J23" s="429"/>
    </row>
    <row r="24" spans="1:10" ht="15">
      <c r="A24" s="824" t="s">
        <v>779</v>
      </c>
      <c r="B24" s="824"/>
      <c r="C24" s="824"/>
      <c r="D24" s="824"/>
      <c r="E24" s="824"/>
      <c r="F24" s="824"/>
      <c r="G24" s="432" t="s">
        <v>523</v>
      </c>
      <c r="H24" s="433"/>
      <c r="I24" s="432" t="s">
        <v>523</v>
      </c>
      <c r="J24" s="429"/>
    </row>
    <row r="25" spans="1:10" ht="15">
      <c r="A25" s="824" t="s">
        <v>780</v>
      </c>
      <c r="B25" s="824"/>
      <c r="C25" s="824"/>
      <c r="D25" s="824"/>
      <c r="E25" s="824"/>
      <c r="F25" s="824"/>
      <c r="G25" s="824"/>
      <c r="H25" s="824"/>
      <c r="I25" s="824"/>
      <c r="J25" s="824"/>
    </row>
    <row r="26" spans="1:10" ht="15">
      <c r="A26" s="446"/>
      <c r="B26" s="824" t="s">
        <v>781</v>
      </c>
      <c r="C26" s="824"/>
      <c r="D26" s="824"/>
      <c r="E26" s="824"/>
      <c r="F26" s="824"/>
      <c r="G26" s="446"/>
      <c r="H26" s="446"/>
      <c r="I26" s="429"/>
      <c r="J26" s="429"/>
    </row>
    <row r="27" spans="1:10" ht="15">
      <c r="A27" s="446"/>
      <c r="B27" s="824" t="s">
        <v>782</v>
      </c>
      <c r="C27" s="824"/>
      <c r="D27" s="824"/>
      <c r="E27" s="824"/>
      <c r="F27" s="824"/>
      <c r="G27" s="442" t="s">
        <v>523</v>
      </c>
      <c r="H27" s="446"/>
      <c r="I27" s="442" t="s">
        <v>523</v>
      </c>
      <c r="J27" s="429"/>
    </row>
    <row r="28" spans="1:10" ht="15">
      <c r="A28" s="824" t="s">
        <v>783</v>
      </c>
      <c r="B28" s="824"/>
      <c r="C28" s="824"/>
      <c r="D28" s="824"/>
      <c r="E28" s="824"/>
      <c r="F28" s="824"/>
      <c r="G28" s="448" t="s">
        <v>523</v>
      </c>
      <c r="H28" s="446"/>
      <c r="I28" s="448" t="s">
        <v>523</v>
      </c>
      <c r="J28" s="446"/>
    </row>
    <row r="29" spans="1:10" ht="15">
      <c r="A29" s="824" t="s">
        <v>784</v>
      </c>
      <c r="B29" s="824"/>
      <c r="C29" s="824"/>
      <c r="D29" s="824"/>
      <c r="E29" s="824"/>
      <c r="F29" s="824"/>
      <c r="G29" s="434" t="s">
        <v>523</v>
      </c>
      <c r="H29" s="446"/>
      <c r="I29" s="448" t="s">
        <v>523</v>
      </c>
      <c r="J29" s="429"/>
    </row>
    <row r="30" spans="1:10" ht="15">
      <c r="A30" s="824" t="s">
        <v>785</v>
      </c>
      <c r="B30" s="824"/>
      <c r="C30" s="824"/>
      <c r="D30" s="824"/>
      <c r="E30" s="824"/>
      <c r="F30" s="824"/>
      <c r="G30" s="824"/>
      <c r="H30" s="824"/>
      <c r="I30" s="824"/>
      <c r="J30" s="429"/>
    </row>
    <row r="31" spans="1:10" ht="15">
      <c r="A31" s="446"/>
      <c r="B31" s="824" t="s">
        <v>786</v>
      </c>
      <c r="C31" s="824"/>
      <c r="D31" s="824"/>
      <c r="E31" s="824"/>
      <c r="F31" s="824"/>
      <c r="G31" s="442" t="s">
        <v>523</v>
      </c>
      <c r="H31" s="446"/>
      <c r="I31" s="446"/>
      <c r="J31" s="429"/>
    </row>
    <row r="32" spans="1:10" ht="15">
      <c r="A32" s="446"/>
      <c r="B32" s="824" t="s">
        <v>787</v>
      </c>
      <c r="C32" s="824"/>
      <c r="D32" s="824"/>
      <c r="E32" s="824"/>
      <c r="F32" s="824"/>
      <c r="G32" s="448"/>
      <c r="H32" s="446" t="s">
        <v>778</v>
      </c>
      <c r="I32" s="446"/>
      <c r="J32" s="429"/>
    </row>
    <row r="33" spans="1:10" ht="15">
      <c r="A33" s="839"/>
      <c r="B33" s="839"/>
      <c r="C33" s="839"/>
      <c r="D33" s="839"/>
      <c r="E33" s="839"/>
      <c r="F33" s="839"/>
      <c r="G33" s="839"/>
      <c r="H33" s="839"/>
      <c r="I33" s="839"/>
      <c r="J33" s="429"/>
    </row>
    <row r="34" spans="1:10" ht="15">
      <c r="A34" s="839"/>
      <c r="B34" s="839"/>
      <c r="C34" s="839"/>
      <c r="D34" s="839"/>
      <c r="E34" s="839"/>
      <c r="F34" s="839"/>
      <c r="G34" s="839"/>
      <c r="H34" s="839"/>
      <c r="I34" s="839"/>
      <c r="J34" s="429"/>
    </row>
    <row r="35" spans="1:10" ht="15">
      <c r="A35" s="824"/>
      <c r="B35" s="824"/>
      <c r="C35" s="824"/>
      <c r="D35" s="824"/>
      <c r="E35" s="824"/>
      <c r="F35" s="824"/>
      <c r="G35" s="824"/>
      <c r="H35" s="824"/>
      <c r="I35" s="824"/>
      <c r="J35" s="429"/>
    </row>
    <row r="36" spans="1:10" ht="15">
      <c r="A36" s="827" t="s">
        <v>788</v>
      </c>
      <c r="B36" s="827"/>
      <c r="C36" s="827"/>
      <c r="D36" s="827"/>
      <c r="E36" s="827"/>
      <c r="F36" s="827"/>
      <c r="G36" s="827"/>
      <c r="H36" s="827"/>
      <c r="I36" s="827"/>
      <c r="J36" s="429"/>
    </row>
    <row r="37" spans="1:10" ht="15">
      <c r="A37" s="446"/>
      <c r="B37" s="446"/>
      <c r="C37" s="446"/>
      <c r="D37" s="446"/>
      <c r="E37" s="446"/>
      <c r="F37" s="446"/>
      <c r="G37" s="446"/>
      <c r="H37" s="446"/>
      <c r="I37" s="446"/>
      <c r="J37" s="429"/>
    </row>
    <row r="38" spans="1:10" ht="15">
      <c r="A38" s="824" t="s">
        <v>789</v>
      </c>
      <c r="B38" s="824"/>
      <c r="C38" s="824"/>
      <c r="D38" s="824"/>
      <c r="E38" s="824"/>
      <c r="F38" s="824"/>
      <c r="G38" s="824"/>
      <c r="H38" s="824"/>
      <c r="I38" s="824"/>
      <c r="J38" s="429"/>
    </row>
    <row r="39" spans="1:10" ht="15">
      <c r="A39" s="824" t="s">
        <v>790</v>
      </c>
      <c r="B39" s="824"/>
      <c r="C39" s="824"/>
      <c r="D39" s="824"/>
      <c r="E39" s="824"/>
      <c r="F39" s="824"/>
      <c r="G39" s="824"/>
      <c r="H39" s="824"/>
      <c r="I39" s="824"/>
      <c r="J39" s="429"/>
    </row>
    <row r="40" spans="1:10" ht="15">
      <c r="A40" s="862"/>
      <c r="B40" s="862"/>
      <c r="C40" s="862"/>
      <c r="D40" s="862"/>
      <c r="E40" s="862"/>
      <c r="F40" s="862"/>
      <c r="G40" s="446" t="s">
        <v>791</v>
      </c>
      <c r="H40" s="446"/>
      <c r="I40" s="446"/>
      <c r="J40" s="429"/>
    </row>
    <row r="41" spans="1:10" ht="15">
      <c r="A41" s="862"/>
      <c r="B41" s="862"/>
      <c r="C41" s="862"/>
      <c r="D41" s="862"/>
      <c r="E41" s="862"/>
      <c r="F41" s="862"/>
      <c r="G41" s="862"/>
      <c r="H41" s="446" t="s">
        <v>596</v>
      </c>
      <c r="I41" s="446"/>
      <c r="J41" s="429"/>
    </row>
    <row r="42" spans="1:10" ht="15">
      <c r="A42" s="446"/>
      <c r="B42" s="446"/>
      <c r="C42" s="446"/>
      <c r="D42" s="446"/>
      <c r="E42" s="446"/>
      <c r="F42" s="446"/>
      <c r="G42" s="446"/>
      <c r="H42" s="446"/>
      <c r="I42" s="446"/>
      <c r="J42" s="429"/>
    </row>
    <row r="43" spans="1:10" ht="15">
      <c r="A43" s="824" t="s">
        <v>792</v>
      </c>
      <c r="B43" s="824"/>
      <c r="C43" s="824"/>
      <c r="D43" s="824"/>
      <c r="E43" s="824"/>
      <c r="F43" s="824"/>
      <c r="G43" s="824"/>
      <c r="H43" s="824"/>
      <c r="I43" s="824"/>
      <c r="J43" s="429"/>
    </row>
    <row r="44" spans="1:10" ht="15">
      <c r="A44" s="446"/>
      <c r="B44" s="446"/>
      <c r="C44" s="446"/>
      <c r="D44" s="446"/>
      <c r="E44" s="446"/>
      <c r="F44" s="446"/>
      <c r="G44" s="446"/>
      <c r="H44" s="446"/>
      <c r="I44" s="446"/>
      <c r="J44" s="429"/>
    </row>
    <row r="45" spans="1:10" ht="15">
      <c r="A45" s="827" t="s">
        <v>793</v>
      </c>
      <c r="B45" s="827"/>
      <c r="C45" s="827"/>
      <c r="D45" s="827"/>
      <c r="E45" s="827"/>
      <c r="F45" s="827"/>
      <c r="G45" s="827"/>
      <c r="H45" s="827"/>
      <c r="I45" s="827"/>
      <c r="J45" s="429"/>
    </row>
    <row r="46" spans="1:10" ht="15">
      <c r="A46" s="446"/>
      <c r="B46" s="446"/>
      <c r="C46" s="446"/>
      <c r="D46" s="446"/>
      <c r="E46" s="446"/>
      <c r="F46" s="446"/>
      <c r="G46" s="446"/>
      <c r="H46" s="446"/>
      <c r="I46" s="446"/>
      <c r="J46" s="429"/>
    </row>
    <row r="47" spans="1:10" ht="60.75" customHeight="1">
      <c r="A47" s="851" t="s">
        <v>794</v>
      </c>
      <c r="B47" s="824"/>
      <c r="C47" s="824"/>
      <c r="D47" s="824"/>
      <c r="E47" s="824"/>
      <c r="F47" s="824"/>
      <c r="G47" s="824"/>
      <c r="H47" s="824"/>
      <c r="I47" s="824"/>
      <c r="J47" s="429"/>
    </row>
    <row r="48" spans="1:10" ht="15">
      <c r="A48" s="446"/>
      <c r="B48" s="446"/>
      <c r="C48" s="446"/>
      <c r="D48" s="446"/>
      <c r="E48" s="446"/>
      <c r="F48" s="446"/>
      <c r="G48" s="446"/>
      <c r="H48" s="446"/>
      <c r="I48" s="446"/>
      <c r="J48" s="429"/>
    </row>
    <row r="49" spans="1:10" ht="15">
      <c r="A49" s="824" t="s">
        <v>795</v>
      </c>
      <c r="B49" s="824"/>
      <c r="C49" s="824"/>
      <c r="D49" s="824"/>
      <c r="E49" s="824"/>
      <c r="F49" s="824"/>
      <c r="G49" s="824"/>
      <c r="H49" s="824"/>
      <c r="I49" s="824"/>
      <c r="J49" s="429"/>
    </row>
    <row r="50" spans="1:10" ht="15">
      <c r="A50" s="446"/>
      <c r="B50" s="446"/>
      <c r="C50" s="446"/>
      <c r="D50" s="446"/>
      <c r="E50" s="446"/>
      <c r="F50" s="446"/>
      <c r="G50" s="446"/>
      <c r="H50" s="446"/>
      <c r="I50" s="446"/>
      <c r="J50" s="429"/>
    </row>
    <row r="51" spans="1:10" ht="15">
      <c r="A51" s="827" t="s">
        <v>793</v>
      </c>
      <c r="B51" s="827"/>
      <c r="C51" s="827"/>
      <c r="D51" s="827"/>
      <c r="E51" s="827"/>
      <c r="F51" s="827"/>
      <c r="G51" s="827"/>
      <c r="H51" s="827"/>
      <c r="I51" s="827"/>
      <c r="J51" s="429"/>
    </row>
    <row r="52" spans="1:10" ht="15">
      <c r="A52" s="446"/>
      <c r="B52" s="446"/>
      <c r="C52" s="446"/>
      <c r="D52" s="446"/>
      <c r="E52" s="446"/>
      <c r="F52" s="446"/>
      <c r="G52" s="446"/>
      <c r="H52" s="446"/>
      <c r="I52" s="446"/>
      <c r="J52" s="429"/>
    </row>
    <row r="53" spans="1:10" ht="64.5" customHeight="1">
      <c r="A53" s="851" t="s">
        <v>796</v>
      </c>
      <c r="B53" s="824"/>
      <c r="C53" s="824"/>
      <c r="D53" s="824"/>
      <c r="E53" s="824"/>
      <c r="F53" s="824"/>
      <c r="G53" s="824"/>
      <c r="H53" s="824"/>
      <c r="I53" s="824"/>
      <c r="J53" s="429"/>
    </row>
    <row r="54" spans="1:10" ht="15">
      <c r="A54" s="446"/>
      <c r="B54" s="446"/>
      <c r="C54" s="446"/>
      <c r="D54" s="446"/>
      <c r="E54" s="446"/>
      <c r="F54" s="446"/>
      <c r="G54" s="446"/>
      <c r="H54" s="446"/>
      <c r="I54" s="446"/>
      <c r="J54" s="429"/>
    </row>
    <row r="55" spans="1:10" ht="15">
      <c r="A55" s="824" t="s">
        <v>797</v>
      </c>
      <c r="B55" s="824"/>
      <c r="C55" s="824"/>
      <c r="D55" s="824"/>
      <c r="E55" s="824"/>
      <c r="F55" s="824"/>
      <c r="G55" s="824"/>
      <c r="H55" s="824"/>
      <c r="I55" s="824"/>
      <c r="J55" s="429"/>
    </row>
    <row r="56" spans="1:10" ht="15">
      <c r="A56" s="446"/>
      <c r="B56" s="446"/>
      <c r="C56" s="446"/>
      <c r="D56" s="446"/>
      <c r="E56" s="446"/>
      <c r="F56" s="446"/>
      <c r="G56" s="446"/>
      <c r="H56" s="446"/>
      <c r="I56" s="446"/>
      <c r="J56" s="429"/>
    </row>
    <row r="57" spans="1:10" ht="15">
      <c r="A57" s="827" t="s">
        <v>798</v>
      </c>
      <c r="B57" s="827"/>
      <c r="C57" s="827"/>
      <c r="D57" s="827"/>
      <c r="E57" s="827"/>
      <c r="F57" s="827"/>
      <c r="G57" s="827"/>
      <c r="H57" s="827"/>
      <c r="I57" s="827"/>
      <c r="J57" s="429"/>
    </row>
    <row r="58" spans="1:10" ht="15">
      <c r="A58" s="446"/>
      <c r="B58" s="446"/>
      <c r="C58" s="446"/>
      <c r="D58" s="446"/>
      <c r="E58" s="446"/>
      <c r="F58" s="446"/>
      <c r="G58" s="446"/>
      <c r="H58" s="446"/>
      <c r="I58" s="446"/>
      <c r="J58" s="429"/>
    </row>
    <row r="59" spans="1:10" ht="77.25" customHeight="1">
      <c r="A59" s="851" t="s">
        <v>799</v>
      </c>
      <c r="B59" s="824"/>
      <c r="C59" s="824"/>
      <c r="D59" s="824"/>
      <c r="E59" s="824"/>
      <c r="F59" s="824"/>
      <c r="G59" s="824"/>
      <c r="H59" s="824"/>
      <c r="I59" s="824"/>
      <c r="J59" s="429"/>
    </row>
    <row r="60" spans="1:10" ht="15">
      <c r="A60" s="446"/>
      <c r="B60" s="446"/>
      <c r="C60" s="446"/>
      <c r="D60" s="446"/>
      <c r="E60" s="446"/>
      <c r="F60" s="446"/>
      <c r="G60" s="446"/>
      <c r="H60" s="446"/>
      <c r="I60" s="446"/>
      <c r="J60" s="429"/>
    </row>
    <row r="61" spans="1:10" ht="15">
      <c r="A61" s="863" t="s">
        <v>800</v>
      </c>
      <c r="B61" s="840"/>
      <c r="C61" s="840"/>
      <c r="D61" s="840"/>
      <c r="E61" s="840"/>
      <c r="F61" s="840"/>
      <c r="G61" s="840"/>
      <c r="H61" s="840"/>
      <c r="I61" s="840"/>
      <c r="J61" s="429"/>
    </row>
    <row r="62" spans="1:10" ht="15">
      <c r="A62" s="446"/>
      <c r="B62" s="446"/>
      <c r="C62" s="446"/>
      <c r="D62" s="446"/>
      <c r="E62" s="446"/>
      <c r="F62" s="446"/>
      <c r="G62" s="446"/>
      <c r="H62" s="446"/>
      <c r="I62" s="446"/>
      <c r="J62" s="429"/>
    </row>
    <row r="63" spans="1:10" ht="15">
      <c r="A63" s="446"/>
      <c r="B63" s="446"/>
      <c r="C63" s="446"/>
      <c r="D63" s="446"/>
      <c r="E63" s="446"/>
      <c r="F63" s="446"/>
      <c r="G63" s="446"/>
      <c r="H63" s="446"/>
      <c r="I63" s="446"/>
      <c r="J63" s="429"/>
    </row>
    <row r="64" spans="1:10" ht="15">
      <c r="A64" s="446"/>
      <c r="B64" s="446"/>
      <c r="C64" s="446"/>
      <c r="D64" s="446"/>
      <c r="E64" s="446"/>
      <c r="F64" s="446"/>
      <c r="G64" s="446"/>
      <c r="H64" s="446"/>
      <c r="I64" s="446"/>
      <c r="J64" s="429"/>
    </row>
    <row r="65" spans="1:10" ht="15">
      <c r="A65" s="446"/>
      <c r="B65" s="446"/>
      <c r="C65" s="446"/>
      <c r="D65" s="446"/>
      <c r="E65" s="446"/>
      <c r="F65" s="446"/>
      <c r="G65" s="446"/>
      <c r="H65" s="446"/>
      <c r="I65" s="446"/>
      <c r="J65" s="429"/>
    </row>
    <row r="66" spans="1:10" ht="15">
      <c r="A66" s="446"/>
      <c r="B66" s="446"/>
      <c r="C66" s="446"/>
      <c r="D66" s="446"/>
      <c r="E66" s="446"/>
      <c r="F66" s="446"/>
      <c r="G66" s="446"/>
      <c r="H66" s="446"/>
      <c r="I66" s="446"/>
      <c r="J66" s="429"/>
    </row>
    <row r="67" spans="1:10" ht="15">
      <c r="A67" s="446"/>
      <c r="B67" s="446"/>
      <c r="C67" s="446"/>
      <c r="D67" s="446"/>
      <c r="E67" s="446"/>
      <c r="F67" s="446"/>
      <c r="G67" s="446"/>
      <c r="H67" s="446"/>
      <c r="I67" s="446"/>
      <c r="J67" s="429"/>
    </row>
    <row r="68" spans="1:10" ht="15">
      <c r="A68" s="446"/>
      <c r="B68" s="446"/>
      <c r="C68" s="446"/>
      <c r="D68" s="446"/>
      <c r="E68" s="446"/>
      <c r="F68" s="446"/>
      <c r="G68" s="446"/>
      <c r="H68" s="446"/>
      <c r="I68" s="446"/>
      <c r="J68" s="429"/>
    </row>
    <row r="69" spans="1:10" ht="15">
      <c r="A69" s="446"/>
      <c r="B69" s="446"/>
      <c r="C69" s="446"/>
      <c r="D69" s="446"/>
      <c r="E69" s="446"/>
      <c r="F69" s="446"/>
      <c r="G69" s="446"/>
      <c r="H69" s="446"/>
      <c r="I69" s="446"/>
      <c r="J69" s="429"/>
    </row>
    <row r="70" spans="1:10" ht="15">
      <c r="A70" s="446"/>
      <c r="B70" s="446"/>
      <c r="C70" s="446"/>
      <c r="D70" s="446"/>
      <c r="E70" s="446"/>
      <c r="F70" s="446"/>
      <c r="G70" s="446"/>
      <c r="H70" s="446"/>
      <c r="I70" s="446"/>
      <c r="J70" s="429"/>
    </row>
    <row r="71" spans="1:10" ht="15">
      <c r="A71" s="446"/>
      <c r="B71" s="446"/>
      <c r="C71" s="446"/>
      <c r="D71" s="446"/>
      <c r="E71" s="446"/>
      <c r="F71" s="446"/>
      <c r="G71" s="446"/>
      <c r="H71" s="446"/>
      <c r="I71" s="446"/>
      <c r="J71" s="429"/>
    </row>
    <row r="72" spans="1:10" ht="15">
      <c r="A72" s="446"/>
      <c r="B72" s="446"/>
      <c r="C72" s="446"/>
      <c r="D72" s="446"/>
      <c r="E72" s="446"/>
      <c r="F72" s="446"/>
      <c r="G72" s="446"/>
      <c r="H72" s="446"/>
      <c r="I72" s="446"/>
      <c r="J72" s="429"/>
    </row>
    <row r="73" spans="1:10" ht="15">
      <c r="A73" s="446"/>
      <c r="B73" s="446"/>
      <c r="C73" s="446"/>
      <c r="D73" s="446"/>
      <c r="E73" s="446"/>
      <c r="F73" s="446"/>
      <c r="G73" s="446"/>
      <c r="H73" s="446"/>
      <c r="I73" s="446"/>
      <c r="J73" s="429"/>
    </row>
    <row r="74" spans="1:10" ht="15">
      <c r="A74" s="446"/>
      <c r="B74" s="446"/>
      <c r="C74" s="446"/>
      <c r="D74" s="446"/>
      <c r="E74" s="446"/>
      <c r="F74" s="446"/>
      <c r="G74" s="446"/>
      <c r="H74" s="446"/>
      <c r="I74" s="446"/>
      <c r="J74" s="429"/>
    </row>
    <row r="75" spans="1:10" ht="15">
      <c r="A75" s="824" t="s">
        <v>801</v>
      </c>
      <c r="B75" s="837"/>
      <c r="C75" s="837"/>
      <c r="D75" s="837"/>
      <c r="E75" s="837"/>
      <c r="F75" s="837"/>
      <c r="G75" s="837"/>
      <c r="H75" s="837"/>
      <c r="I75" s="837"/>
      <c r="J75" s="837"/>
    </row>
    <row r="76" spans="1:10" ht="15">
      <c r="A76" s="824" t="s">
        <v>802</v>
      </c>
      <c r="B76" s="824"/>
      <c r="C76" s="824"/>
      <c r="D76" s="824"/>
      <c r="E76" s="824"/>
      <c r="F76" s="824"/>
      <c r="G76" s="824"/>
      <c r="H76" s="824"/>
      <c r="I76" s="824"/>
      <c r="J76" s="824"/>
    </row>
    <row r="77" spans="1:10" ht="15">
      <c r="A77" s="841" t="s">
        <v>640</v>
      </c>
      <c r="B77" s="841"/>
      <c r="C77" s="841"/>
      <c r="D77" s="841"/>
      <c r="E77" s="841"/>
      <c r="F77" s="841"/>
      <c r="G77" s="841"/>
      <c r="H77" s="841"/>
      <c r="I77" s="841"/>
      <c r="J77" s="841"/>
    </row>
    <row r="78" spans="1:10" ht="15" customHeight="1">
      <c r="A78" s="842" t="s">
        <v>547</v>
      </c>
      <c r="B78" s="842"/>
      <c r="C78" s="842"/>
      <c r="D78" s="842"/>
      <c r="E78" s="842"/>
      <c r="F78" s="842"/>
      <c r="G78" s="842"/>
      <c r="H78" s="842"/>
      <c r="I78" s="842"/>
      <c r="J78" s="842"/>
    </row>
    <row r="79" spans="1:10" ht="15">
      <c r="A79" s="841" t="s">
        <v>803</v>
      </c>
      <c r="B79" s="841"/>
      <c r="C79" s="841"/>
      <c r="D79" s="841"/>
      <c r="E79" s="841"/>
      <c r="F79" s="841"/>
      <c r="G79" s="841"/>
      <c r="H79" s="841"/>
      <c r="I79" s="841"/>
      <c r="J79" s="841"/>
    </row>
    <row r="80" spans="1:10" ht="15">
      <c r="A80" s="429"/>
      <c r="B80" s="429"/>
      <c r="C80" s="429"/>
      <c r="D80" s="429"/>
      <c r="E80" s="429"/>
      <c r="F80" s="429"/>
      <c r="G80" s="429"/>
      <c r="H80" s="429"/>
      <c r="I80" s="429"/>
      <c r="J80" s="429"/>
    </row>
    <row r="81" spans="1:10" ht="15">
      <c r="A81" s="429"/>
      <c r="B81" s="429"/>
      <c r="C81" s="429"/>
      <c r="D81" s="429"/>
      <c r="E81" s="429"/>
      <c r="F81" s="429"/>
      <c r="G81" s="429"/>
      <c r="H81" s="429"/>
      <c r="I81" s="429"/>
      <c r="J81" s="429"/>
    </row>
    <row r="82" spans="1:10" ht="15">
      <c r="A82" s="429"/>
      <c r="B82" s="429"/>
      <c r="C82" s="429"/>
      <c r="D82" s="429"/>
      <c r="E82" s="429"/>
      <c r="F82" s="429"/>
      <c r="G82" s="429"/>
      <c r="H82" s="429"/>
      <c r="I82" s="429"/>
      <c r="J82" s="429"/>
    </row>
    <row r="83" spans="1:10" ht="15">
      <c r="A83" s="429"/>
      <c r="B83" s="429"/>
      <c r="C83" s="429"/>
      <c r="D83" s="429"/>
      <c r="E83" s="429"/>
      <c r="F83" s="429"/>
      <c r="G83" s="429"/>
      <c r="H83" s="429"/>
      <c r="I83" s="429"/>
      <c r="J83" s="429"/>
    </row>
    <row r="84" spans="1:10" ht="15">
      <c r="A84" s="429"/>
      <c r="B84" s="429"/>
      <c r="C84" s="429"/>
      <c r="D84" s="429"/>
      <c r="E84" s="429"/>
      <c r="F84" s="429"/>
      <c r="G84" s="429"/>
      <c r="H84" s="429"/>
      <c r="I84" s="429"/>
      <c r="J84" s="429"/>
    </row>
    <row r="85" spans="1:10" ht="15">
      <c r="A85" s="429"/>
      <c r="B85" s="429"/>
      <c r="C85" s="429"/>
      <c r="D85" s="429"/>
      <c r="E85" s="429"/>
      <c r="F85" s="429"/>
      <c r="G85" s="429"/>
      <c r="H85" s="429"/>
      <c r="I85" s="429"/>
      <c r="J85" s="429"/>
    </row>
    <row r="86" spans="1:10" ht="15">
      <c r="A86" s="429"/>
      <c r="B86" s="429"/>
      <c r="C86" s="429"/>
      <c r="D86" s="429"/>
      <c r="E86" s="429"/>
      <c r="F86" s="429"/>
      <c r="G86" s="429"/>
      <c r="H86" s="429"/>
      <c r="I86" s="429"/>
      <c r="J86" s="429"/>
    </row>
    <row r="87" spans="1:10" ht="15">
      <c r="A87" s="429"/>
      <c r="B87" s="429"/>
      <c r="C87" s="429"/>
      <c r="D87" s="429"/>
      <c r="E87" s="429"/>
      <c r="F87" s="429"/>
      <c r="G87" s="429"/>
      <c r="H87" s="429"/>
      <c r="I87" s="429"/>
      <c r="J87" s="429"/>
    </row>
  </sheetData>
  <sheetProtection password="CCA6" sheet="1" selectLockedCells="1"/>
  <mergeCells count="59">
    <mergeCell ref="A55:I55"/>
    <mergeCell ref="A57:I57"/>
    <mergeCell ref="A59:I59"/>
    <mergeCell ref="A61:I61"/>
    <mergeCell ref="A43:I43"/>
    <mergeCell ref="A45:I45"/>
    <mergeCell ref="A47:I47"/>
    <mergeCell ref="A49:I49"/>
    <mergeCell ref="A51:I51"/>
    <mergeCell ref="A53:I53"/>
    <mergeCell ref="A77:J77"/>
    <mergeCell ref="A34:I34"/>
    <mergeCell ref="B32:F32"/>
    <mergeCell ref="A79:J79"/>
    <mergeCell ref="A78:J78"/>
    <mergeCell ref="A38:I38"/>
    <mergeCell ref="A39:I39"/>
    <mergeCell ref="A76:J76"/>
    <mergeCell ref="A33:I33"/>
    <mergeCell ref="A40:F40"/>
    <mergeCell ref="B26:F26"/>
    <mergeCell ref="A35:I35"/>
    <mergeCell ref="A36:I36"/>
    <mergeCell ref="A41:G41"/>
    <mergeCell ref="A24:F24"/>
    <mergeCell ref="B31:F31"/>
    <mergeCell ref="A25:J25"/>
    <mergeCell ref="A1:J1"/>
    <mergeCell ref="A2:J2"/>
    <mergeCell ref="A3:J3"/>
    <mergeCell ref="A75:J75"/>
    <mergeCell ref="C15:I15"/>
    <mergeCell ref="B27:F27"/>
    <mergeCell ref="A28:F28"/>
    <mergeCell ref="A29:F29"/>
    <mergeCell ref="A30:I30"/>
    <mergeCell ref="A4:I4"/>
    <mergeCell ref="B5:F5"/>
    <mergeCell ref="G5:I5"/>
    <mergeCell ref="A6:C6"/>
    <mergeCell ref="D6:E6"/>
    <mergeCell ref="A7:H7"/>
    <mergeCell ref="G6:H6"/>
    <mergeCell ref="D13:I13"/>
    <mergeCell ref="D14:I14"/>
    <mergeCell ref="A21:F21"/>
    <mergeCell ref="A22:G22"/>
    <mergeCell ref="A23:G23"/>
    <mergeCell ref="A20:F20"/>
    <mergeCell ref="A10:I10"/>
    <mergeCell ref="A11:I11"/>
    <mergeCell ref="A16:I16"/>
    <mergeCell ref="A8:I8"/>
    <mergeCell ref="A18:I18"/>
    <mergeCell ref="A19:F19"/>
    <mergeCell ref="A9:I9"/>
    <mergeCell ref="C12:I12"/>
    <mergeCell ref="A17:I17"/>
    <mergeCell ref="A13:C13"/>
  </mergeCells>
  <printOptions/>
  <pageMargins left="0.699999988079071" right="0.699999988079071" top="0.75" bottom="0.75" header="0.30000001192092896" footer="0.30000001192092896"/>
  <pageSetup errors="blank" fitToHeight="0" fitToWidth="1" horizontalDpi="300" verticalDpi="300" orientation="portrait" scale="89"/>
  <headerFooter>
    <oddHeader>&amp;L&amp;D     &amp;T</oddHeader>
  </headerFooter>
  <rowBreaks count="1" manualBreakCount="1">
    <brk id="42" max="255" man="1"/>
  </rowBreaks>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A11" sqref="A11:B11"/>
    </sheetView>
  </sheetViews>
  <sheetFormatPr defaultColWidth="9.33203125" defaultRowHeight="12.75"/>
  <cols>
    <col min="1" max="1" width="5.5" style="2" customWidth="1"/>
    <col min="2" max="2" width="11" style="2" customWidth="1"/>
    <col min="3" max="3" width="12.5" style="2" customWidth="1"/>
    <col min="4" max="4" width="10.33203125" style="2" customWidth="1"/>
    <col min="5" max="5" width="15.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5">
      <c r="A1" s="841" t="s">
        <v>804</v>
      </c>
      <c r="B1" s="841"/>
      <c r="C1" s="841"/>
      <c r="D1" s="841"/>
      <c r="E1" s="841"/>
      <c r="F1" s="841"/>
      <c r="G1" s="841"/>
      <c r="H1" s="841"/>
      <c r="I1" s="841"/>
    </row>
    <row r="2" spans="1:9" ht="33">
      <c r="A2" s="817" t="s">
        <v>805</v>
      </c>
      <c r="B2" s="817"/>
      <c r="C2" s="817"/>
      <c r="D2" s="817"/>
      <c r="E2" s="817"/>
      <c r="F2" s="817"/>
      <c r="G2" s="817"/>
      <c r="H2" s="817"/>
      <c r="I2" s="817"/>
    </row>
    <row r="3" spans="1:9" ht="14.25">
      <c r="A3" s="827"/>
      <c r="B3" s="827"/>
      <c r="C3" s="827"/>
      <c r="D3" s="827"/>
      <c r="E3" s="827"/>
      <c r="F3" s="827"/>
      <c r="G3" s="827"/>
      <c r="H3" s="827"/>
      <c r="I3" s="827"/>
    </row>
    <row r="4" spans="1:9" ht="14.25">
      <c r="A4" s="827"/>
      <c r="B4" s="827"/>
      <c r="C4" s="827"/>
      <c r="D4" s="827"/>
      <c r="E4" s="827"/>
      <c r="F4" s="827"/>
      <c r="G4" s="827"/>
      <c r="H4" s="827"/>
      <c r="I4" s="827"/>
    </row>
    <row r="5" spans="1:9" ht="15">
      <c r="A5" s="839"/>
      <c r="B5" s="839"/>
      <c r="C5" s="839"/>
      <c r="D5" s="839"/>
      <c r="E5" s="839"/>
      <c r="F5" s="839"/>
      <c r="G5" s="839"/>
      <c r="H5" s="839"/>
      <c r="I5" s="839"/>
    </row>
    <row r="6" spans="1:9" ht="15">
      <c r="A6" s="429" t="s">
        <v>572</v>
      </c>
      <c r="B6" s="829" t="str">
        <f>(eff_desc)</f>
        <v>RSP-SPECIAL ROAD (2020)</v>
      </c>
      <c r="C6" s="829"/>
      <c r="D6" s="839" t="s">
        <v>806</v>
      </c>
      <c r="E6" s="839"/>
      <c r="F6" s="829">
        <f>(timeofmeeting)</f>
        <v>0</v>
      </c>
      <c r="G6" s="829"/>
      <c r="H6" s="839"/>
      <c r="I6" s="839"/>
    </row>
    <row r="7" spans="1:9" ht="15">
      <c r="A7" s="446" t="s">
        <v>764</v>
      </c>
      <c r="B7" s="864">
        <f>(dateofmeeting)</f>
        <v>0</v>
      </c>
      <c r="C7" s="864"/>
      <c r="D7" s="433" t="s">
        <v>611</v>
      </c>
      <c r="E7" s="829">
        <f>(meetingplace)</f>
        <v>0</v>
      </c>
      <c r="F7" s="829"/>
      <c r="G7" s="829"/>
      <c r="H7" s="839"/>
      <c r="I7" s="839"/>
    </row>
    <row r="8" spans="1:9" ht="15">
      <c r="A8" s="446"/>
      <c r="B8" s="839"/>
      <c r="C8" s="839"/>
      <c r="D8" s="839"/>
      <c r="E8" s="839"/>
      <c r="F8" s="839"/>
      <c r="G8" s="839"/>
      <c r="H8" s="839"/>
      <c r="I8" s="839"/>
    </row>
    <row r="9" spans="1:9" ht="15">
      <c r="A9" s="839"/>
      <c r="B9" s="839"/>
      <c r="C9" s="839"/>
      <c r="D9" s="839"/>
      <c r="E9" s="839"/>
      <c r="F9" s="839"/>
      <c r="G9" s="839"/>
      <c r="H9" s="839"/>
      <c r="I9" s="839"/>
    </row>
    <row r="10" spans="1:9" ht="15">
      <c r="A10" s="824" t="s">
        <v>807</v>
      </c>
      <c r="B10" s="824"/>
      <c r="C10" s="824"/>
      <c r="D10" s="824"/>
      <c r="E10" s="824"/>
      <c r="F10" s="430">
        <f>(eff_apyr)</f>
        <v>2020</v>
      </c>
      <c r="G10" s="824" t="s">
        <v>808</v>
      </c>
      <c r="H10" s="824"/>
      <c r="I10" s="824"/>
    </row>
    <row r="11" spans="1:9" ht="15">
      <c r="A11" s="830"/>
      <c r="B11" s="830"/>
      <c r="C11" s="839" t="s">
        <v>809</v>
      </c>
      <c r="D11" s="839"/>
      <c r="E11" s="839"/>
      <c r="F11" s="839"/>
      <c r="G11" s="839"/>
      <c r="H11" s="839"/>
      <c r="I11" s="839"/>
    </row>
    <row r="12" spans="1:9" ht="14.25">
      <c r="A12" s="840"/>
      <c r="B12" s="840"/>
      <c r="C12" s="840"/>
      <c r="D12" s="840"/>
      <c r="E12" s="840"/>
      <c r="F12" s="840"/>
      <c r="G12" s="840"/>
      <c r="H12" s="840"/>
      <c r="I12" s="840"/>
    </row>
    <row r="13" spans="1:9" ht="18" customHeight="1">
      <c r="A13" s="840" t="s">
        <v>810</v>
      </c>
      <c r="B13" s="840"/>
      <c r="C13" s="840"/>
      <c r="D13" s="840"/>
      <c r="E13" s="840"/>
      <c r="F13" s="840"/>
      <c r="G13" s="840"/>
      <c r="H13" s="840"/>
      <c r="I13" s="840"/>
    </row>
    <row r="14" spans="1:9" ht="14.25">
      <c r="A14" s="840" t="s">
        <v>811</v>
      </c>
      <c r="B14" s="840"/>
      <c r="C14" s="840"/>
      <c r="D14" s="840"/>
      <c r="E14" s="840"/>
      <c r="F14" s="840"/>
      <c r="G14" s="840"/>
      <c r="H14" s="840"/>
      <c r="I14" s="840"/>
    </row>
    <row r="15" spans="1:9" ht="15">
      <c r="A15" s="839"/>
      <c r="B15" s="839"/>
      <c r="C15" s="839"/>
      <c r="D15" s="839"/>
      <c r="E15" s="839"/>
      <c r="F15" s="839"/>
      <c r="G15" s="839"/>
      <c r="H15" s="839"/>
      <c r="I15" s="839"/>
    </row>
    <row r="16" spans="1:9" ht="15">
      <c r="A16" s="839"/>
      <c r="B16" s="839"/>
      <c r="C16" s="839"/>
      <c r="D16" s="839"/>
      <c r="E16" s="839"/>
      <c r="F16" s="839"/>
      <c r="G16" s="839"/>
      <c r="H16" s="839"/>
      <c r="I16" s="839"/>
    </row>
    <row r="17" spans="1:9" ht="15">
      <c r="A17" s="824" t="s">
        <v>812</v>
      </c>
      <c r="B17" s="824"/>
      <c r="C17" s="824"/>
      <c r="D17" s="824"/>
      <c r="E17" s="824"/>
      <c r="F17" s="829" t="str">
        <f>(eff_desc)</f>
        <v>RSP-SPECIAL ROAD (2020)</v>
      </c>
      <c r="G17" s="829"/>
      <c r="H17" s="829"/>
      <c r="I17" s="829"/>
    </row>
    <row r="18" spans="1:9" ht="14.25">
      <c r="A18" s="827"/>
      <c r="B18" s="827"/>
      <c r="C18" s="827"/>
      <c r="D18" s="827"/>
      <c r="E18" s="827"/>
      <c r="F18" s="827"/>
      <c r="G18" s="827"/>
      <c r="H18" s="827"/>
      <c r="I18" s="827"/>
    </row>
    <row r="19" spans="1:9" ht="15">
      <c r="A19" s="839"/>
      <c r="B19" s="839"/>
      <c r="C19" s="839"/>
      <c r="D19" s="839"/>
      <c r="E19" s="839"/>
      <c r="F19" s="839"/>
      <c r="G19" s="839"/>
      <c r="H19" s="839"/>
      <c r="I19" s="839"/>
    </row>
    <row r="20" spans="1:9" ht="15">
      <c r="A20" s="446" t="s">
        <v>813</v>
      </c>
      <c r="B20" s="830"/>
      <c r="C20" s="830"/>
      <c r="D20" s="433" t="s">
        <v>814</v>
      </c>
      <c r="E20" s="839"/>
      <c r="F20" s="839"/>
      <c r="G20" s="839"/>
      <c r="H20" s="839"/>
      <c r="I20" s="839"/>
    </row>
    <row r="21" spans="1:9" ht="15">
      <c r="A21" s="824"/>
      <c r="B21" s="824"/>
      <c r="C21" s="824"/>
      <c r="D21" s="824"/>
      <c r="E21" s="824"/>
      <c r="F21" s="824"/>
      <c r="G21" s="824"/>
      <c r="H21" s="824"/>
      <c r="I21" s="824"/>
    </row>
    <row r="22" spans="1:9" ht="15">
      <c r="A22" s="824"/>
      <c r="B22" s="824"/>
      <c r="C22" s="824"/>
      <c r="D22" s="824"/>
      <c r="E22" s="824"/>
      <c r="F22" s="824"/>
      <c r="G22" s="824"/>
      <c r="H22" s="824"/>
      <c r="I22" s="824"/>
    </row>
    <row r="23" spans="1:9" ht="15">
      <c r="A23" s="824"/>
      <c r="B23" s="824"/>
      <c r="C23" s="824"/>
      <c r="D23" s="824"/>
      <c r="E23" s="824"/>
      <c r="F23" s="824"/>
      <c r="G23" s="824"/>
      <c r="H23" s="824"/>
      <c r="I23" s="824"/>
    </row>
    <row r="24" spans="1:9" ht="15">
      <c r="A24" s="824"/>
      <c r="B24" s="824"/>
      <c r="C24" s="824"/>
      <c r="D24" s="824"/>
      <c r="E24" s="824"/>
      <c r="F24" s="824"/>
      <c r="G24" s="824"/>
      <c r="H24" s="824"/>
      <c r="I24" s="824"/>
    </row>
    <row r="25" spans="1:9" ht="15">
      <c r="A25" s="824"/>
      <c r="B25" s="824"/>
      <c r="C25" s="824"/>
      <c r="D25" s="824"/>
      <c r="E25" s="824"/>
      <c r="F25" s="824"/>
      <c r="G25" s="824"/>
      <c r="H25" s="824"/>
      <c r="I25" s="824"/>
    </row>
    <row r="26" spans="1:9" ht="15">
      <c r="A26" s="839"/>
      <c r="B26" s="839"/>
      <c r="C26" s="839"/>
      <c r="D26" s="839"/>
      <c r="E26" s="839"/>
      <c r="F26" s="839"/>
      <c r="G26" s="839"/>
      <c r="H26" s="839"/>
      <c r="I26" s="839"/>
    </row>
    <row r="27" spans="1:9" ht="15">
      <c r="A27" s="824"/>
      <c r="B27" s="824"/>
      <c r="C27" s="824"/>
      <c r="D27" s="824"/>
      <c r="E27" s="824"/>
      <c r="F27" s="824"/>
      <c r="G27" s="824"/>
      <c r="H27" s="824"/>
      <c r="I27" s="824"/>
    </row>
    <row r="28" spans="1:9" ht="14.25">
      <c r="A28" s="840"/>
      <c r="B28" s="840"/>
      <c r="C28" s="840"/>
      <c r="D28" s="840"/>
      <c r="E28" s="840"/>
      <c r="F28" s="840"/>
      <c r="G28" s="840"/>
      <c r="H28" s="840"/>
      <c r="I28" s="840"/>
    </row>
    <row r="29" spans="1:9" ht="15">
      <c r="A29" s="839"/>
      <c r="B29" s="839"/>
      <c r="C29" s="839"/>
      <c r="D29" s="839"/>
      <c r="E29" s="839"/>
      <c r="F29" s="839"/>
      <c r="G29" s="839"/>
      <c r="H29" s="839"/>
      <c r="I29" s="839"/>
    </row>
    <row r="30" spans="1:9" ht="15">
      <c r="A30" s="824"/>
      <c r="B30" s="824"/>
      <c r="C30" s="824"/>
      <c r="D30" s="824"/>
      <c r="E30" s="824"/>
      <c r="F30" s="824"/>
      <c r="G30" s="824"/>
      <c r="H30" s="824"/>
      <c r="I30" s="824"/>
    </row>
    <row r="31" spans="1:9" ht="15">
      <c r="A31" s="824"/>
      <c r="B31" s="824"/>
      <c r="C31" s="824"/>
      <c r="D31" s="824"/>
      <c r="E31" s="824"/>
      <c r="F31" s="824"/>
      <c r="G31" s="824"/>
      <c r="H31" s="824"/>
      <c r="I31" s="824"/>
    </row>
    <row r="32" spans="1:9" ht="15">
      <c r="A32" s="824"/>
      <c r="B32" s="824"/>
      <c r="C32" s="824"/>
      <c r="D32" s="824"/>
      <c r="E32" s="824"/>
      <c r="F32" s="824"/>
      <c r="G32" s="824"/>
      <c r="H32" s="824"/>
      <c r="I32" s="824"/>
    </row>
    <row r="33" spans="1:9" ht="15">
      <c r="A33" s="824"/>
      <c r="B33" s="824"/>
      <c r="C33" s="824"/>
      <c r="D33" s="824"/>
      <c r="E33" s="824"/>
      <c r="F33" s="824"/>
      <c r="G33" s="824"/>
      <c r="H33" s="824"/>
      <c r="I33" s="824"/>
    </row>
    <row r="34" spans="1:9" ht="15">
      <c r="A34" s="824"/>
      <c r="B34" s="824"/>
      <c r="C34" s="824"/>
      <c r="D34" s="824"/>
      <c r="E34" s="824"/>
      <c r="F34" s="824"/>
      <c r="G34" s="824"/>
      <c r="H34" s="824"/>
      <c r="I34" s="824"/>
    </row>
    <row r="35" spans="1:9" ht="15">
      <c r="A35" s="824"/>
      <c r="B35" s="824"/>
      <c r="C35" s="824"/>
      <c r="D35" s="824"/>
      <c r="E35" s="824"/>
      <c r="F35" s="824"/>
      <c r="G35" s="824"/>
      <c r="H35" s="824"/>
      <c r="I35" s="824"/>
    </row>
    <row r="36" spans="1:9" ht="15">
      <c r="A36" s="824"/>
      <c r="B36" s="824"/>
      <c r="C36" s="824"/>
      <c r="D36" s="824"/>
      <c r="E36" s="824"/>
      <c r="F36" s="824"/>
      <c r="G36" s="824"/>
      <c r="H36" s="824"/>
      <c r="I36" s="824"/>
    </row>
    <row r="37" spans="1:9" ht="15">
      <c r="A37" s="824"/>
      <c r="B37" s="824"/>
      <c r="C37" s="824"/>
      <c r="D37" s="824"/>
      <c r="E37" s="824"/>
      <c r="F37" s="824"/>
      <c r="G37" s="824"/>
      <c r="H37" s="824"/>
      <c r="I37" s="824"/>
    </row>
    <row r="38" spans="1:9" ht="15">
      <c r="A38" s="824"/>
      <c r="B38" s="824"/>
      <c r="C38" s="824"/>
      <c r="D38" s="824"/>
      <c r="E38" s="824"/>
      <c r="F38" s="824"/>
      <c r="G38" s="824"/>
      <c r="H38" s="824"/>
      <c r="I38" s="824"/>
    </row>
    <row r="39" spans="1:9" ht="14.25">
      <c r="A39" s="867"/>
      <c r="B39" s="867"/>
      <c r="C39" s="867"/>
      <c r="D39" s="867"/>
      <c r="E39" s="867"/>
      <c r="F39" s="867"/>
      <c r="G39" s="867"/>
      <c r="H39" s="867"/>
      <c r="I39" s="867"/>
    </row>
    <row r="40" spans="1:9" ht="15">
      <c r="A40" s="841"/>
      <c r="B40" s="841"/>
      <c r="C40" s="841"/>
      <c r="D40" s="841"/>
      <c r="E40" s="841"/>
      <c r="F40" s="841"/>
      <c r="G40" s="841"/>
      <c r="H40" s="841"/>
      <c r="I40" s="841"/>
    </row>
    <row r="41" spans="1:9" ht="15">
      <c r="A41" s="429"/>
      <c r="B41" s="429"/>
      <c r="C41" s="429"/>
      <c r="D41" s="429"/>
      <c r="E41" s="429"/>
      <c r="F41" s="429"/>
      <c r="G41" s="429"/>
      <c r="H41" s="429"/>
      <c r="I41" s="429"/>
    </row>
    <row r="42" spans="1:9" ht="15">
      <c r="A42" s="429"/>
      <c r="B42" s="429"/>
      <c r="C42" s="429"/>
      <c r="D42" s="429"/>
      <c r="E42" s="429"/>
      <c r="F42" s="429"/>
      <c r="G42" s="429"/>
      <c r="H42" s="429"/>
      <c r="I42" s="429"/>
    </row>
    <row r="43" spans="1:9" ht="15">
      <c r="A43" s="429"/>
      <c r="B43" s="429"/>
      <c r="C43" s="429"/>
      <c r="D43" s="429"/>
      <c r="E43" s="429"/>
      <c r="F43" s="429"/>
      <c r="G43" s="429"/>
      <c r="H43" s="429"/>
      <c r="I43" s="429"/>
    </row>
    <row r="44" spans="1:9" ht="15">
      <c r="A44" s="429"/>
      <c r="B44" s="429"/>
      <c r="C44" s="429"/>
      <c r="D44" s="429"/>
      <c r="E44" s="429"/>
      <c r="F44" s="429"/>
      <c r="G44" s="429"/>
      <c r="H44" s="429"/>
      <c r="I44" s="429"/>
    </row>
    <row r="45" spans="1:9" ht="15">
      <c r="A45" s="429"/>
      <c r="B45" s="429"/>
      <c r="C45" s="429"/>
      <c r="D45" s="429"/>
      <c r="E45" s="429"/>
      <c r="F45" s="429"/>
      <c r="G45" s="429"/>
      <c r="H45" s="429"/>
      <c r="I45" s="429"/>
    </row>
    <row r="46" spans="1:9" ht="15">
      <c r="A46" s="429"/>
      <c r="B46" s="429"/>
      <c r="C46" s="429"/>
      <c r="D46" s="429"/>
      <c r="E46" s="429"/>
      <c r="F46" s="429"/>
      <c r="G46" s="429"/>
      <c r="H46" s="429"/>
      <c r="I46" s="429"/>
    </row>
    <row r="47" spans="1:9" ht="15">
      <c r="A47" s="824" t="s">
        <v>638</v>
      </c>
      <c r="B47" s="824"/>
      <c r="C47" s="824"/>
      <c r="D47" s="824"/>
      <c r="E47" s="824"/>
      <c r="F47" s="824"/>
      <c r="G47" s="824"/>
      <c r="H47" s="824"/>
      <c r="I47" s="824"/>
    </row>
    <row r="48" spans="1:9" ht="15">
      <c r="A48" s="824" t="s">
        <v>639</v>
      </c>
      <c r="B48" s="824"/>
      <c r="C48" s="824"/>
      <c r="D48" s="824"/>
      <c r="E48" s="824"/>
      <c r="F48" s="824"/>
      <c r="G48" s="824"/>
      <c r="H48" s="824"/>
      <c r="I48" s="824"/>
    </row>
    <row r="49" spans="1:9" ht="15">
      <c r="A49" s="841" t="s">
        <v>640</v>
      </c>
      <c r="B49" s="841"/>
      <c r="C49" s="841"/>
      <c r="D49" s="841"/>
      <c r="E49" s="841"/>
      <c r="F49" s="841"/>
      <c r="G49" s="841"/>
      <c r="H49" s="841"/>
      <c r="I49" s="841"/>
    </row>
    <row r="50" spans="1:9" ht="15">
      <c r="A50" s="865" t="s">
        <v>547</v>
      </c>
      <c r="B50" s="865"/>
      <c r="C50" s="865"/>
      <c r="D50" s="865"/>
      <c r="E50" s="865"/>
      <c r="F50" s="865"/>
      <c r="G50" s="865"/>
      <c r="H50" s="865"/>
      <c r="I50" s="865"/>
    </row>
    <row r="51" spans="1:9" ht="15">
      <c r="A51" s="866" t="s">
        <v>815</v>
      </c>
      <c r="B51" s="866"/>
      <c r="C51" s="866"/>
      <c r="D51" s="866"/>
      <c r="E51" s="866"/>
      <c r="F51" s="866"/>
      <c r="G51" s="866"/>
      <c r="H51" s="866"/>
      <c r="I51" s="866"/>
    </row>
    <row r="52" spans="1:9" ht="15">
      <c r="A52" s="429"/>
      <c r="B52" s="429"/>
      <c r="C52" s="429"/>
      <c r="D52" s="429"/>
      <c r="E52" s="429"/>
      <c r="F52" s="429"/>
      <c r="G52" s="429"/>
      <c r="H52" s="429"/>
      <c r="I52" s="429"/>
    </row>
    <row r="53" spans="1:9" ht="15">
      <c r="A53" s="429"/>
      <c r="B53" s="429"/>
      <c r="C53" s="429"/>
      <c r="D53" s="429"/>
      <c r="E53" s="429"/>
      <c r="F53" s="429"/>
      <c r="G53" s="429"/>
      <c r="H53" s="429"/>
      <c r="I53" s="429"/>
    </row>
    <row r="54" spans="1:9" ht="15">
      <c r="A54" s="429"/>
      <c r="B54" s="429"/>
      <c r="C54" s="429"/>
      <c r="D54" s="429"/>
      <c r="E54" s="429"/>
      <c r="F54" s="429"/>
      <c r="G54" s="429"/>
      <c r="H54" s="429"/>
      <c r="I54" s="429"/>
    </row>
    <row r="55" spans="1:9" ht="15">
      <c r="A55" s="429"/>
      <c r="B55" s="429"/>
      <c r="C55" s="429"/>
      <c r="D55" s="429"/>
      <c r="E55" s="429"/>
      <c r="F55" s="429"/>
      <c r="G55" s="429"/>
      <c r="H55" s="429"/>
      <c r="I55" s="429"/>
    </row>
  </sheetData>
  <sheetProtection password="CCA6" sheet="1" selectLockedCells="1"/>
  <mergeCells count="55">
    <mergeCell ref="A49:I49"/>
    <mergeCell ref="A50:I50"/>
    <mergeCell ref="A51:I51"/>
    <mergeCell ref="A37:I37"/>
    <mergeCell ref="A38:I38"/>
    <mergeCell ref="A39:I39"/>
    <mergeCell ref="A40:I40"/>
    <mergeCell ref="A47:I47"/>
    <mergeCell ref="A48:I48"/>
    <mergeCell ref="A36:I36"/>
    <mergeCell ref="A25:I25"/>
    <mergeCell ref="A26:I26"/>
    <mergeCell ref="A27:I27"/>
    <mergeCell ref="A28:I28"/>
    <mergeCell ref="A29:I29"/>
    <mergeCell ref="A30:I30"/>
    <mergeCell ref="A31:I31"/>
    <mergeCell ref="A32:I32"/>
    <mergeCell ref="A33:I33"/>
    <mergeCell ref="A34:I34"/>
    <mergeCell ref="A35:I35"/>
    <mergeCell ref="A24:I24"/>
    <mergeCell ref="A15:I15"/>
    <mergeCell ref="A16:I16"/>
    <mergeCell ref="A17:E17"/>
    <mergeCell ref="F17:I17"/>
    <mergeCell ref="A18:I18"/>
    <mergeCell ref="A19:I19"/>
    <mergeCell ref="B20:C20"/>
    <mergeCell ref="E20:I20"/>
    <mergeCell ref="A21:I21"/>
    <mergeCell ref="A22:I22"/>
    <mergeCell ref="A23:I23"/>
    <mergeCell ref="A14:I14"/>
    <mergeCell ref="B7:C7"/>
    <mergeCell ref="E7:G7"/>
    <mergeCell ref="H7:I7"/>
    <mergeCell ref="B8:I8"/>
    <mergeCell ref="A9:I9"/>
    <mergeCell ref="A10:E10"/>
    <mergeCell ref="G10:I10"/>
    <mergeCell ref="A11:B11"/>
    <mergeCell ref="C11:D11"/>
    <mergeCell ref="E11:I11"/>
    <mergeCell ref="A12:I12"/>
    <mergeCell ref="A13:I13"/>
    <mergeCell ref="B6:C6"/>
    <mergeCell ref="D6:E6"/>
    <mergeCell ref="F6:G6"/>
    <mergeCell ref="H6:I6"/>
    <mergeCell ref="A1:I1"/>
    <mergeCell ref="A2:I2"/>
    <mergeCell ref="A3:I3"/>
    <mergeCell ref="A4:I4"/>
    <mergeCell ref="A5:I5"/>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PageLayoutView="0" workbookViewId="0" topLeftCell="A1">
      <selection activeCell="D28" sqref="D28"/>
    </sheetView>
  </sheetViews>
  <sheetFormatPr defaultColWidth="9.33203125" defaultRowHeight="12.75"/>
  <cols>
    <col min="1" max="1" width="5.5" style="2" customWidth="1"/>
    <col min="2" max="2" width="11" style="2" customWidth="1"/>
    <col min="3" max="3" width="12.5" style="2" customWidth="1"/>
    <col min="4" max="4" width="18.5" style="2" customWidth="1"/>
    <col min="5" max="5" width="20.66015625" style="2" customWidth="1"/>
    <col min="6" max="6" width="6.16015625" style="2" customWidth="1"/>
    <col min="7" max="7" width="19.16015625" style="2" customWidth="1"/>
    <col min="8" max="8" width="7" style="2" customWidth="1"/>
    <col min="9" max="9" width="22.83203125" style="2" customWidth="1"/>
    <col min="10" max="16384" width="9.33203125" style="2" customWidth="1"/>
  </cols>
  <sheetData>
    <row r="1" spans="1:9" ht="12.75">
      <c r="A1" s="825" t="s">
        <v>816</v>
      </c>
      <c r="B1" s="825"/>
      <c r="C1" s="825"/>
      <c r="D1" s="825"/>
      <c r="E1" s="825"/>
      <c r="F1" s="825"/>
      <c r="G1" s="825"/>
      <c r="H1" s="825"/>
      <c r="I1" s="825"/>
    </row>
    <row r="2" spans="1:9" ht="33">
      <c r="A2" s="817" t="s">
        <v>817</v>
      </c>
      <c r="B2" s="817"/>
      <c r="C2" s="817"/>
      <c r="D2" s="817"/>
      <c r="E2" s="817"/>
      <c r="F2" s="817"/>
      <c r="G2" s="817"/>
      <c r="H2" s="817"/>
      <c r="I2" s="817"/>
    </row>
    <row r="3" spans="1:9" ht="33">
      <c r="A3" s="817" t="s">
        <v>818</v>
      </c>
      <c r="B3" s="817"/>
      <c r="C3" s="817"/>
      <c r="D3" s="817"/>
      <c r="E3" s="817"/>
      <c r="F3" s="817"/>
      <c r="G3" s="817"/>
      <c r="H3" s="817"/>
      <c r="I3" s="817"/>
    </row>
    <row r="4" spans="1:9" ht="12.75">
      <c r="A4" s="843"/>
      <c r="B4" s="843"/>
      <c r="C4" s="843"/>
      <c r="D4" s="843"/>
      <c r="E4" s="843"/>
      <c r="F4" s="843"/>
      <c r="G4" s="843"/>
      <c r="H4" s="843"/>
      <c r="I4" s="843"/>
    </row>
    <row r="5" spans="1:9" ht="15">
      <c r="A5" s="429" t="s">
        <v>572</v>
      </c>
      <c r="B5" s="829" t="str">
        <f>(eff_desc)</f>
        <v>RSP-SPECIAL ROAD (2020)</v>
      </c>
      <c r="C5" s="829"/>
      <c r="D5" s="829"/>
      <c r="E5" s="829"/>
      <c r="F5" s="829"/>
      <c r="G5" s="829"/>
      <c r="H5" s="829"/>
      <c r="I5" s="829"/>
    </row>
    <row r="6" spans="1:9" ht="15">
      <c r="A6" s="839" t="s">
        <v>685</v>
      </c>
      <c r="B6" s="839"/>
      <c r="C6" s="839"/>
      <c r="D6" s="839"/>
      <c r="E6" s="839"/>
      <c r="F6" s="839"/>
      <c r="G6" s="839"/>
      <c r="H6" s="839"/>
      <c r="I6" s="839"/>
    </row>
    <row r="7" spans="1:9" ht="15">
      <c r="A7" s="824" t="s">
        <v>819</v>
      </c>
      <c r="B7" s="824"/>
      <c r="C7" s="824"/>
      <c r="D7" s="868">
        <f>(timeofmeeting)</f>
        <v>0</v>
      </c>
      <c r="E7" s="868"/>
      <c r="F7" s="869">
        <f>(dateofmeeting)</f>
        <v>0</v>
      </c>
      <c r="G7" s="869"/>
      <c r="H7" s="869"/>
      <c r="I7" s="869"/>
    </row>
    <row r="8" spans="1:9" ht="15">
      <c r="A8" s="839" t="s">
        <v>687</v>
      </c>
      <c r="B8" s="839"/>
      <c r="C8" s="839"/>
      <c r="D8" s="839"/>
      <c r="E8" s="839"/>
      <c r="F8" s="839"/>
      <c r="G8" s="839"/>
      <c r="H8" s="839"/>
      <c r="I8" s="839"/>
    </row>
    <row r="9" spans="1:9" ht="15">
      <c r="A9" s="446" t="s">
        <v>688</v>
      </c>
      <c r="B9" s="829">
        <f>(nameofroom_building_physicallocation)</f>
        <v>0</v>
      </c>
      <c r="C9" s="829"/>
      <c r="D9" s="829"/>
      <c r="E9" s="829"/>
      <c r="F9" s="829"/>
      <c r="G9" s="829"/>
      <c r="H9" s="829"/>
      <c r="I9" s="829"/>
    </row>
    <row r="10" spans="1:9" ht="15">
      <c r="A10" s="839" t="s">
        <v>689</v>
      </c>
      <c r="B10" s="839"/>
      <c r="C10" s="839"/>
      <c r="D10" s="839"/>
      <c r="E10" s="839"/>
      <c r="F10" s="839"/>
      <c r="G10" s="839"/>
      <c r="H10" s="839"/>
      <c r="I10" s="839"/>
    </row>
    <row r="11" spans="1:9" ht="15">
      <c r="A11" s="829">
        <f>(city_state)</f>
        <v>0</v>
      </c>
      <c r="B11" s="829"/>
      <c r="C11" s="829"/>
      <c r="D11" s="829"/>
      <c r="E11" s="829"/>
      <c r="F11" s="829"/>
      <c r="G11" s="829"/>
      <c r="H11" s="829"/>
      <c r="I11" s="829"/>
    </row>
    <row r="12" spans="1:9" ht="15">
      <c r="A12" s="836" t="s">
        <v>690</v>
      </c>
      <c r="B12" s="836"/>
      <c r="C12" s="836"/>
      <c r="D12" s="836"/>
      <c r="E12" s="836"/>
      <c r="F12" s="836"/>
      <c r="G12" s="836"/>
      <c r="H12" s="836"/>
      <c r="I12" s="836"/>
    </row>
    <row r="13" spans="1:9" ht="15">
      <c r="A13" s="824"/>
      <c r="B13" s="824"/>
      <c r="C13" s="824"/>
      <c r="D13" s="824"/>
      <c r="E13" s="824"/>
      <c r="F13" s="824"/>
      <c r="G13" s="824"/>
      <c r="H13" s="824"/>
      <c r="I13" s="824"/>
    </row>
    <row r="14" spans="1:9" ht="14.25">
      <c r="A14" s="840" t="s">
        <v>820</v>
      </c>
      <c r="B14" s="840"/>
      <c r="C14" s="840"/>
      <c r="D14" s="840"/>
      <c r="E14" s="840"/>
      <c r="F14" s="840"/>
      <c r="G14" s="840"/>
      <c r="H14" s="840"/>
      <c r="I14" s="840"/>
    </row>
    <row r="15" spans="1:9" ht="14.25">
      <c r="A15" s="840" t="s">
        <v>821</v>
      </c>
      <c r="B15" s="840"/>
      <c r="C15" s="840"/>
      <c r="D15" s="840"/>
      <c r="E15" s="840"/>
      <c r="F15" s="840"/>
      <c r="G15" s="840"/>
      <c r="H15" s="840"/>
      <c r="I15" s="840"/>
    </row>
    <row r="16" spans="1:9" ht="14.25">
      <c r="A16" s="840" t="s">
        <v>822</v>
      </c>
      <c r="B16" s="840"/>
      <c r="C16" s="840"/>
      <c r="D16" s="840"/>
      <c r="E16" s="840"/>
      <c r="F16" s="840"/>
      <c r="G16" s="840"/>
      <c r="H16" s="840"/>
      <c r="I16" s="840"/>
    </row>
    <row r="17" spans="1:9" ht="14.25">
      <c r="A17" s="840" t="s">
        <v>823</v>
      </c>
      <c r="B17" s="840"/>
      <c r="C17" s="840"/>
      <c r="D17" s="840"/>
      <c r="E17" s="840"/>
      <c r="F17" s="840"/>
      <c r="G17" s="840"/>
      <c r="H17" s="840"/>
      <c r="I17" s="840"/>
    </row>
    <row r="18" spans="1:9" ht="14.25">
      <c r="A18" s="840" t="s">
        <v>824</v>
      </c>
      <c r="B18" s="840"/>
      <c r="C18" s="840"/>
      <c r="D18" s="840"/>
      <c r="E18" s="840"/>
      <c r="F18" s="840"/>
      <c r="G18" s="840"/>
      <c r="H18" s="840"/>
      <c r="I18" s="840"/>
    </row>
    <row r="19" spans="1:9" ht="14.25">
      <c r="A19" s="840" t="s">
        <v>825</v>
      </c>
      <c r="B19" s="840"/>
      <c r="C19" s="840"/>
      <c r="D19" s="840"/>
      <c r="E19" s="840"/>
      <c r="F19" s="840"/>
      <c r="G19" s="840"/>
      <c r="H19" s="840"/>
      <c r="I19" s="840"/>
    </row>
    <row r="20" spans="1:9" ht="14.25">
      <c r="A20" s="840" t="s">
        <v>826</v>
      </c>
      <c r="B20" s="840"/>
      <c r="C20" s="840"/>
      <c r="D20" s="840"/>
      <c r="E20" s="840"/>
      <c r="F20" s="840"/>
      <c r="G20" s="840"/>
      <c r="H20" s="840"/>
      <c r="I20" s="840"/>
    </row>
    <row r="21" spans="1:9" ht="14.25">
      <c r="A21" s="840" t="s">
        <v>827</v>
      </c>
      <c r="B21" s="840"/>
      <c r="C21" s="840"/>
      <c r="D21" s="840"/>
      <c r="E21" s="840"/>
      <c r="F21" s="840"/>
      <c r="G21" s="840"/>
      <c r="H21" s="840"/>
      <c r="I21" s="840"/>
    </row>
    <row r="22" spans="1:9" ht="14.25">
      <c r="A22" s="840" t="s">
        <v>828</v>
      </c>
      <c r="B22" s="840"/>
      <c r="C22" s="840"/>
      <c r="D22" s="840"/>
      <c r="E22" s="840"/>
      <c r="F22" s="840"/>
      <c r="G22" s="840"/>
      <c r="H22" s="840"/>
      <c r="I22" s="840"/>
    </row>
    <row r="23" spans="1:9" ht="15">
      <c r="A23" s="824"/>
      <c r="B23" s="824"/>
      <c r="C23" s="824"/>
      <c r="D23" s="824"/>
      <c r="E23" s="824"/>
      <c r="F23" s="824"/>
      <c r="G23" s="824"/>
      <c r="H23" s="824"/>
      <c r="I23" s="824"/>
    </row>
    <row r="24" spans="1:9" ht="15">
      <c r="A24" s="824" t="s">
        <v>693</v>
      </c>
      <c r="B24" s="824"/>
      <c r="C24" s="824"/>
      <c r="D24" s="824"/>
      <c r="E24" s="824"/>
      <c r="F24" s="824"/>
      <c r="G24" s="824"/>
      <c r="H24" s="824"/>
      <c r="I24" s="824"/>
    </row>
    <row r="25" spans="1:9" ht="15">
      <c r="A25" s="824" t="s">
        <v>694</v>
      </c>
      <c r="B25" s="824"/>
      <c r="C25" s="824"/>
      <c r="D25" s="824"/>
      <c r="E25" s="824"/>
      <c r="F25" s="824"/>
      <c r="G25" s="824"/>
      <c r="H25" s="824"/>
      <c r="I25" s="824"/>
    </row>
    <row r="26" spans="1:9" ht="15">
      <c r="A26" s="824" t="s">
        <v>695</v>
      </c>
      <c r="B26" s="824"/>
      <c r="C26" s="824"/>
      <c r="D26" s="824"/>
      <c r="E26" s="824"/>
      <c r="F26" s="824"/>
      <c r="G26" s="824"/>
      <c r="H26" s="824"/>
      <c r="I26" s="824"/>
    </row>
    <row r="27" spans="1:9" ht="15">
      <c r="A27" s="850"/>
      <c r="B27" s="850"/>
      <c r="C27" s="850"/>
      <c r="D27" s="850"/>
      <c r="E27" s="850"/>
      <c r="F27" s="850"/>
      <c r="G27" s="850"/>
      <c r="H27" s="850"/>
      <c r="I27" s="850"/>
    </row>
    <row r="28" spans="1:9" ht="15">
      <c r="A28" s="824" t="s">
        <v>829</v>
      </c>
      <c r="B28" s="824"/>
      <c r="C28" s="824"/>
      <c r="D28" s="442"/>
      <c r="E28" s="838" t="s">
        <v>697</v>
      </c>
      <c r="F28" s="838"/>
      <c r="G28" s="838"/>
      <c r="H28" s="838"/>
      <c r="I28" s="838"/>
    </row>
    <row r="29" spans="1:9" ht="29.25" customHeight="1">
      <c r="A29" s="851" t="s">
        <v>698</v>
      </c>
      <c r="B29" s="851"/>
      <c r="C29" s="851"/>
      <c r="D29" s="448"/>
      <c r="E29" s="852" t="s">
        <v>830</v>
      </c>
      <c r="F29" s="852"/>
      <c r="G29" s="852"/>
      <c r="H29" s="852"/>
      <c r="I29" s="852"/>
    </row>
    <row r="30" spans="1:9" ht="15">
      <c r="A30" s="829"/>
      <c r="B30" s="829"/>
      <c r="C30" s="829"/>
      <c r="D30" s="829"/>
      <c r="E30" s="829"/>
      <c r="F30" s="829"/>
      <c r="G30" s="829"/>
      <c r="H30" s="829"/>
      <c r="I30" s="829"/>
    </row>
    <row r="31" spans="1:9" ht="14.25">
      <c r="A31" s="827" t="s">
        <v>710</v>
      </c>
      <c r="B31" s="827"/>
      <c r="C31" s="827"/>
      <c r="D31" s="827"/>
      <c r="E31" s="827"/>
      <c r="F31" s="827"/>
      <c r="G31" s="827"/>
      <c r="H31" s="827"/>
      <c r="I31" s="827"/>
    </row>
    <row r="32" spans="1:9" ht="14.25">
      <c r="A32" s="827" t="s">
        <v>711</v>
      </c>
      <c r="B32" s="827"/>
      <c r="C32" s="827"/>
      <c r="D32" s="827"/>
      <c r="E32" s="827"/>
      <c r="F32" s="827"/>
      <c r="G32" s="827"/>
      <c r="H32" s="827"/>
      <c r="I32" s="827"/>
    </row>
    <row r="33" spans="1:9" ht="15">
      <c r="A33" s="839"/>
      <c r="B33" s="839"/>
      <c r="C33" s="839"/>
      <c r="D33" s="839"/>
      <c r="E33" s="839"/>
      <c r="F33" s="839"/>
      <c r="G33" s="839"/>
      <c r="H33" s="839"/>
      <c r="I33" s="839"/>
    </row>
    <row r="34" spans="1:9" ht="15">
      <c r="A34" s="839"/>
      <c r="B34" s="839"/>
      <c r="C34" s="839"/>
      <c r="D34" s="839"/>
      <c r="E34" s="433" t="s">
        <v>712</v>
      </c>
      <c r="F34" s="446"/>
      <c r="G34" s="433" t="s">
        <v>713</v>
      </c>
      <c r="H34" s="839"/>
      <c r="I34" s="839"/>
    </row>
    <row r="35" spans="1:9" ht="15">
      <c r="A35" s="824" t="s">
        <v>831</v>
      </c>
      <c r="B35" s="824"/>
      <c r="C35" s="824"/>
      <c r="D35" s="824"/>
      <c r="E35" s="442" t="s">
        <v>523</v>
      </c>
      <c r="F35" s="438" t="s">
        <v>523</v>
      </c>
      <c r="G35" s="442"/>
      <c r="H35" s="839"/>
      <c r="I35" s="839"/>
    </row>
    <row r="36" spans="1:9" ht="15">
      <c r="A36" s="824" t="s">
        <v>832</v>
      </c>
      <c r="B36" s="824"/>
      <c r="C36" s="824"/>
      <c r="D36" s="824"/>
      <c r="E36" s="442" t="s">
        <v>523</v>
      </c>
      <c r="F36" s="438" t="s">
        <v>523</v>
      </c>
      <c r="G36" s="448"/>
      <c r="H36" s="839"/>
      <c r="I36" s="839"/>
    </row>
    <row r="37" spans="1:9" ht="15">
      <c r="A37" s="824" t="s">
        <v>833</v>
      </c>
      <c r="B37" s="824"/>
      <c r="C37" s="824"/>
      <c r="D37" s="824"/>
      <c r="E37" s="442" t="s">
        <v>523</v>
      </c>
      <c r="F37" s="438" t="s">
        <v>523</v>
      </c>
      <c r="G37" s="448"/>
      <c r="H37" s="839"/>
      <c r="I37" s="839"/>
    </row>
    <row r="38" spans="1:9" ht="15">
      <c r="A38" s="824" t="s">
        <v>834</v>
      </c>
      <c r="B38" s="824"/>
      <c r="C38" s="824"/>
      <c r="D38" s="824"/>
      <c r="E38" s="442" t="s">
        <v>523</v>
      </c>
      <c r="F38" s="438" t="s">
        <v>523</v>
      </c>
      <c r="G38" s="448"/>
      <c r="H38" s="839"/>
      <c r="I38" s="839"/>
    </row>
    <row r="39" spans="1:9" ht="15">
      <c r="A39" s="839"/>
      <c r="B39" s="839"/>
      <c r="C39" s="839"/>
      <c r="D39" s="839"/>
      <c r="E39" s="839"/>
      <c r="F39" s="839"/>
      <c r="G39" s="839"/>
      <c r="H39" s="839"/>
      <c r="I39" s="839"/>
    </row>
    <row r="40" spans="1:9" ht="15">
      <c r="A40" s="824" t="s">
        <v>835</v>
      </c>
      <c r="B40" s="824"/>
      <c r="C40" s="824"/>
      <c r="D40" s="824"/>
      <c r="E40" s="824"/>
      <c r="F40" s="824"/>
      <c r="G40" s="824"/>
      <c r="H40" s="824"/>
      <c r="I40" s="824"/>
    </row>
    <row r="41" spans="1:9" ht="15">
      <c r="A41" s="824" t="s">
        <v>836</v>
      </c>
      <c r="B41" s="824"/>
      <c r="C41" s="824"/>
      <c r="D41" s="824"/>
      <c r="E41" s="824"/>
      <c r="F41" s="824"/>
      <c r="G41" s="824"/>
      <c r="H41" s="824"/>
      <c r="I41" s="824"/>
    </row>
    <row r="42" spans="1:9" ht="15">
      <c r="A42" s="824" t="s">
        <v>837</v>
      </c>
      <c r="B42" s="824"/>
      <c r="C42" s="824"/>
      <c r="D42" s="824"/>
      <c r="E42" s="824"/>
      <c r="F42" s="824"/>
      <c r="G42" s="824"/>
      <c r="H42" s="824"/>
      <c r="I42" s="824"/>
    </row>
    <row r="43" spans="1:13" ht="15">
      <c r="A43" s="824" t="s">
        <v>838</v>
      </c>
      <c r="B43" s="837"/>
      <c r="C43" s="837"/>
      <c r="D43" s="837"/>
      <c r="E43" s="837"/>
      <c r="F43" s="837"/>
      <c r="G43" s="837"/>
      <c r="H43" s="837"/>
      <c r="I43" s="837"/>
      <c r="J43" s="223"/>
      <c r="K43" s="223"/>
      <c r="L43" s="223"/>
      <c r="M43" s="223"/>
    </row>
    <row r="44" spans="1:9" ht="15">
      <c r="A44" s="824"/>
      <c r="B44" s="824"/>
      <c r="C44" s="824"/>
      <c r="D44" s="824"/>
      <c r="E44" s="824"/>
      <c r="F44" s="824"/>
      <c r="G44" s="824"/>
      <c r="H44" s="824"/>
      <c r="I44" s="824"/>
    </row>
    <row r="45" spans="1:9" ht="15">
      <c r="A45" s="824"/>
      <c r="B45" s="824"/>
      <c r="C45" s="824"/>
      <c r="D45" s="824"/>
      <c r="E45" s="824"/>
      <c r="F45" s="824"/>
      <c r="G45" s="824"/>
      <c r="H45" s="824"/>
      <c r="I45" s="824"/>
    </row>
    <row r="46" spans="1:9" ht="15">
      <c r="A46" s="429" t="s">
        <v>638</v>
      </c>
      <c r="B46" s="429"/>
      <c r="C46" s="429"/>
      <c r="D46" s="429"/>
      <c r="E46" s="429"/>
      <c r="F46" s="429"/>
      <c r="G46" s="429"/>
      <c r="H46" s="429"/>
      <c r="I46" s="429"/>
    </row>
    <row r="47" spans="1:9" ht="15">
      <c r="A47" s="429" t="s">
        <v>639</v>
      </c>
      <c r="B47" s="429"/>
      <c r="C47" s="429"/>
      <c r="D47" s="429"/>
      <c r="E47" s="429"/>
      <c r="F47" s="429"/>
      <c r="G47" s="429"/>
      <c r="H47" s="429"/>
      <c r="I47" s="429"/>
    </row>
    <row r="48" spans="1:9" ht="15">
      <c r="A48" s="841" t="s">
        <v>640</v>
      </c>
      <c r="B48" s="841"/>
      <c r="C48" s="841"/>
      <c r="D48" s="841"/>
      <c r="E48" s="841"/>
      <c r="F48" s="841"/>
      <c r="G48" s="841"/>
      <c r="H48" s="841"/>
      <c r="I48" s="841"/>
    </row>
    <row r="49" spans="1:9" ht="14.25">
      <c r="A49" s="842" t="s">
        <v>547</v>
      </c>
      <c r="B49" s="842"/>
      <c r="C49" s="842"/>
      <c r="D49" s="842"/>
      <c r="E49" s="842"/>
      <c r="F49" s="842"/>
      <c r="G49" s="842"/>
      <c r="H49" s="842"/>
      <c r="I49" s="842"/>
    </row>
    <row r="50" spans="1:9" ht="15">
      <c r="A50" s="841" t="s">
        <v>839</v>
      </c>
      <c r="B50" s="841"/>
      <c r="C50" s="841"/>
      <c r="D50" s="841"/>
      <c r="E50" s="841"/>
      <c r="F50" s="841"/>
      <c r="G50" s="841"/>
      <c r="H50" s="841"/>
      <c r="I50" s="841"/>
    </row>
    <row r="51" spans="1:9" ht="15">
      <c r="A51" s="841"/>
      <c r="B51" s="841"/>
      <c r="C51" s="841"/>
      <c r="D51" s="841"/>
      <c r="E51" s="841"/>
      <c r="F51" s="841"/>
      <c r="G51" s="841"/>
      <c r="H51" s="841"/>
      <c r="I51" s="841"/>
    </row>
  </sheetData>
  <sheetProtection password="CCA6" sheet="1" selectLockedCells="1"/>
  <mergeCells count="58">
    <mergeCell ref="A48:I48"/>
    <mergeCell ref="A35:D35"/>
    <mergeCell ref="H35:I35"/>
    <mergeCell ref="A36:D36"/>
    <mergeCell ref="H36:I36"/>
    <mergeCell ref="A37:D37"/>
    <mergeCell ref="H37:I37"/>
    <mergeCell ref="A45:I45"/>
    <mergeCell ref="A44:I44"/>
    <mergeCell ref="A49:I49"/>
    <mergeCell ref="A50:I50"/>
    <mergeCell ref="A51:I51"/>
    <mergeCell ref="A38:D38"/>
    <mergeCell ref="H38:I38"/>
    <mergeCell ref="A39:I39"/>
    <mergeCell ref="A40:I40"/>
    <mergeCell ref="A41:I41"/>
    <mergeCell ref="A42:I42"/>
    <mergeCell ref="A43:I43"/>
    <mergeCell ref="H34:I34"/>
    <mergeCell ref="A26:I26"/>
    <mergeCell ref="A27:I27"/>
    <mergeCell ref="A28:C28"/>
    <mergeCell ref="E28:I28"/>
    <mergeCell ref="A29:C29"/>
    <mergeCell ref="E29:I29"/>
    <mergeCell ref="A30:I30"/>
    <mergeCell ref="A31:I31"/>
    <mergeCell ref="A32:I32"/>
    <mergeCell ref="A33:I33"/>
    <mergeCell ref="A34:D34"/>
    <mergeCell ref="A25:I25"/>
    <mergeCell ref="A14:I14"/>
    <mergeCell ref="A15:I15"/>
    <mergeCell ref="A16:I16"/>
    <mergeCell ref="A17:I17"/>
    <mergeCell ref="A18:I18"/>
    <mergeCell ref="A19:I19"/>
    <mergeCell ref="A20:I20"/>
    <mergeCell ref="A21:I21"/>
    <mergeCell ref="A22:I22"/>
    <mergeCell ref="A23:I23"/>
    <mergeCell ref="A24:I24"/>
    <mergeCell ref="A1:I1"/>
    <mergeCell ref="A2:I2"/>
    <mergeCell ref="A4:I4"/>
    <mergeCell ref="B5:I5"/>
    <mergeCell ref="A6:I6"/>
    <mergeCell ref="A7:C7"/>
    <mergeCell ref="A11:I11"/>
    <mergeCell ref="A12:I12"/>
    <mergeCell ref="D7:E7"/>
    <mergeCell ref="F7:I7"/>
    <mergeCell ref="A3:I3"/>
    <mergeCell ref="A13:I13"/>
    <mergeCell ref="A8:I8"/>
    <mergeCell ref="B9:I9"/>
    <mergeCell ref="A10:I1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H5" sqref="H5"/>
    </sheetView>
  </sheetViews>
  <sheetFormatPr defaultColWidth="9.33203125" defaultRowHeight="12.75"/>
  <cols>
    <col min="1" max="1" width="21.5" style="2" customWidth="1"/>
    <col min="2" max="2" width="15.16015625" style="2" customWidth="1"/>
    <col min="3" max="3" width="2.33203125" style="2" customWidth="1"/>
    <col min="4" max="4" width="14.33203125" style="2" customWidth="1"/>
    <col min="5" max="5" width="2.33203125" style="2" customWidth="1"/>
    <col min="6" max="6" width="14" style="2" customWidth="1"/>
    <col min="7" max="7" width="2.33203125" style="2" customWidth="1"/>
    <col min="8" max="8" width="14" style="2" customWidth="1"/>
    <col min="9" max="9" width="2.33203125" style="2" customWidth="1"/>
    <col min="10" max="10" width="14.66015625" style="2" customWidth="1"/>
    <col min="11" max="11" width="7.66015625" style="2" customWidth="1"/>
    <col min="12" max="12" width="6.83203125" style="2" customWidth="1"/>
    <col min="13" max="16384" width="9.33203125" style="2" customWidth="1"/>
  </cols>
  <sheetData>
    <row r="1" spans="1:12" ht="12.75">
      <c r="A1" s="843"/>
      <c r="B1" s="843"/>
      <c r="C1" s="843"/>
      <c r="D1" s="843"/>
      <c r="E1" s="843"/>
      <c r="F1" s="843"/>
      <c r="G1" s="843"/>
      <c r="H1" s="843"/>
      <c r="I1" s="843"/>
      <c r="J1" s="843"/>
      <c r="K1" s="843"/>
      <c r="L1" s="843"/>
    </row>
    <row r="2" spans="1:12" ht="12.75">
      <c r="A2" s="843"/>
      <c r="B2" s="843"/>
      <c r="C2" s="843"/>
      <c r="D2" s="843"/>
      <c r="E2" s="843"/>
      <c r="F2" s="843"/>
      <c r="G2" s="843"/>
      <c r="H2" s="843"/>
      <c r="I2" s="843"/>
      <c r="J2" s="843"/>
      <c r="K2" s="843"/>
      <c r="L2" s="843"/>
    </row>
    <row r="3" spans="1:12" ht="15.75">
      <c r="A3" s="819" t="s">
        <v>840</v>
      </c>
      <c r="B3" s="819"/>
      <c r="C3" s="819"/>
      <c r="D3" s="819"/>
      <c r="E3" s="819"/>
      <c r="F3" s="819"/>
      <c r="G3" s="819"/>
      <c r="H3" s="819"/>
      <c r="I3" s="819"/>
      <c r="J3" s="819"/>
      <c r="K3" s="819"/>
      <c r="L3" s="819"/>
    </row>
    <row r="4" spans="1:12" ht="15.75">
      <c r="A4" s="819"/>
      <c r="B4" s="819"/>
      <c r="C4" s="819"/>
      <c r="D4" s="819"/>
      <c r="E4" s="819"/>
      <c r="F4" s="819"/>
      <c r="G4" s="819"/>
      <c r="H4" s="819"/>
      <c r="I4" s="819"/>
      <c r="J4" s="819"/>
      <c r="K4" s="819"/>
      <c r="L4" s="819"/>
    </row>
    <row r="5" spans="1:12" ht="15.75">
      <c r="A5" s="870" t="s">
        <v>722</v>
      </c>
      <c r="B5" s="870"/>
      <c r="C5" s="870"/>
      <c r="D5" s="870"/>
      <c r="E5" s="870"/>
      <c r="F5" s="870"/>
      <c r="G5" s="870"/>
      <c r="H5" s="455" t="s">
        <v>523</v>
      </c>
      <c r="I5" s="819"/>
      <c r="J5" s="819"/>
      <c r="K5" s="819"/>
      <c r="L5" s="819"/>
    </row>
    <row r="6" spans="1:12" ht="15.75">
      <c r="A6" s="870" t="s">
        <v>723</v>
      </c>
      <c r="B6" s="870"/>
      <c r="C6" s="819"/>
      <c r="D6" s="819"/>
      <c r="E6" s="819"/>
      <c r="F6" s="819"/>
      <c r="G6" s="819"/>
      <c r="H6" s="819"/>
      <c r="I6" s="819"/>
      <c r="J6" s="819"/>
      <c r="K6" s="819"/>
      <c r="L6" s="819"/>
    </row>
    <row r="7" spans="1:12" ht="15.75">
      <c r="A7" s="873"/>
      <c r="B7" s="873"/>
      <c r="C7" s="873"/>
      <c r="D7" s="873"/>
      <c r="E7" s="873"/>
      <c r="F7" s="873"/>
      <c r="G7" s="873"/>
      <c r="H7" s="873"/>
      <c r="I7" s="873"/>
      <c r="J7" s="873"/>
      <c r="K7" s="873"/>
      <c r="L7" s="873"/>
    </row>
    <row r="8" spans="1:12" ht="15.75">
      <c r="A8" s="819" t="s">
        <v>724</v>
      </c>
      <c r="B8" s="819"/>
      <c r="C8" s="819"/>
      <c r="D8" s="819"/>
      <c r="E8" s="819"/>
      <c r="F8" s="819"/>
      <c r="G8" s="819"/>
      <c r="H8" s="819"/>
      <c r="I8" s="819"/>
      <c r="J8" s="819"/>
      <c r="K8" s="819"/>
      <c r="L8" s="819"/>
    </row>
    <row r="9" spans="1:12" ht="48.75" customHeight="1">
      <c r="A9" s="417"/>
      <c r="B9" s="462" t="s">
        <v>725</v>
      </c>
      <c r="C9" s="463"/>
      <c r="D9" s="464" t="s">
        <v>726</v>
      </c>
      <c r="E9" s="465"/>
      <c r="F9" s="466" t="s">
        <v>727</v>
      </c>
      <c r="G9" s="467"/>
      <c r="H9" s="464" t="s">
        <v>728</v>
      </c>
      <c r="I9" s="417"/>
      <c r="J9" s="464" t="s">
        <v>729</v>
      </c>
      <c r="K9" s="417"/>
      <c r="L9" s="417"/>
    </row>
    <row r="10" spans="1:12" ht="15.75">
      <c r="A10" s="417" t="s">
        <v>730</v>
      </c>
      <c r="B10" s="455" t="s">
        <v>523</v>
      </c>
      <c r="C10" s="417"/>
      <c r="D10" s="455" t="s">
        <v>523</v>
      </c>
      <c r="E10" s="417"/>
      <c r="F10" s="455" t="s">
        <v>523</v>
      </c>
      <c r="G10" s="417"/>
      <c r="H10" s="455" t="s">
        <v>523</v>
      </c>
      <c r="I10" s="417"/>
      <c r="J10" s="455" t="s">
        <v>523</v>
      </c>
      <c r="K10" s="417"/>
      <c r="L10" s="417"/>
    </row>
    <row r="11" spans="1:12" ht="110.25">
      <c r="A11" s="463" t="s">
        <v>732</v>
      </c>
      <c r="B11" s="456" t="s">
        <v>523</v>
      </c>
      <c r="C11" s="468"/>
      <c r="D11" s="456" t="s">
        <v>523</v>
      </c>
      <c r="E11" s="468"/>
      <c r="F11" s="456" t="s">
        <v>523</v>
      </c>
      <c r="G11" s="468"/>
      <c r="H11" s="458" t="s">
        <v>523</v>
      </c>
      <c r="I11" s="417"/>
      <c r="J11" s="456" t="s">
        <v>523</v>
      </c>
      <c r="K11" s="417"/>
      <c r="L11" s="417"/>
    </row>
    <row r="12" spans="1:12" ht="15.75">
      <c r="A12" s="417" t="s">
        <v>733</v>
      </c>
      <c r="B12" s="455" t="s">
        <v>523</v>
      </c>
      <c r="C12" s="417"/>
      <c r="D12" s="455" t="s">
        <v>523</v>
      </c>
      <c r="E12" s="417"/>
      <c r="F12" s="455" t="s">
        <v>523</v>
      </c>
      <c r="G12" s="417"/>
      <c r="H12" s="459" t="s">
        <v>523</v>
      </c>
      <c r="I12" s="417"/>
      <c r="J12" s="455" t="s">
        <v>523</v>
      </c>
      <c r="K12" s="417"/>
      <c r="L12" s="417"/>
    </row>
    <row r="13" spans="1:12" ht="15.75">
      <c r="A13" s="874"/>
      <c r="B13" s="874"/>
      <c r="C13" s="874"/>
      <c r="D13" s="874"/>
      <c r="E13" s="874"/>
      <c r="F13" s="874"/>
      <c r="G13" s="874"/>
      <c r="H13" s="874"/>
      <c r="I13" s="874"/>
      <c r="J13" s="874"/>
      <c r="K13" s="874"/>
      <c r="L13" s="874"/>
    </row>
    <row r="14" spans="1:12" ht="15.75">
      <c r="A14" s="872" t="s">
        <v>734</v>
      </c>
      <c r="B14" s="872"/>
      <c r="C14" s="872"/>
      <c r="D14" s="872"/>
      <c r="E14" s="872"/>
      <c r="F14" s="872"/>
      <c r="G14" s="872"/>
      <c r="H14" s="872"/>
      <c r="I14" s="872"/>
      <c r="J14" s="872"/>
      <c r="K14" s="872"/>
      <c r="L14" s="872"/>
    </row>
    <row r="15" spans="1:12" ht="15.75">
      <c r="A15" s="872" t="s">
        <v>735</v>
      </c>
      <c r="B15" s="872"/>
      <c r="C15" s="872"/>
      <c r="D15" s="872"/>
      <c r="E15" s="872"/>
      <c r="F15" s="872"/>
      <c r="G15" s="872"/>
      <c r="H15" s="872"/>
      <c r="I15" s="872"/>
      <c r="J15" s="872"/>
      <c r="K15" s="872"/>
      <c r="L15" s="872"/>
    </row>
    <row r="16" spans="1:12" ht="15.75">
      <c r="A16" s="873"/>
      <c r="B16" s="873"/>
      <c r="C16" s="873"/>
      <c r="D16" s="873"/>
      <c r="E16" s="873"/>
      <c r="F16" s="873"/>
      <c r="G16" s="873"/>
      <c r="H16" s="873"/>
      <c r="I16" s="873"/>
      <c r="J16" s="873"/>
      <c r="K16" s="873"/>
      <c r="L16" s="873"/>
    </row>
    <row r="17" spans="1:12" ht="15.75" customHeight="1">
      <c r="A17" s="871" t="s">
        <v>736</v>
      </c>
      <c r="B17" s="871"/>
      <c r="C17" s="871"/>
      <c r="D17" s="871"/>
      <c r="E17" s="871"/>
      <c r="F17" s="871"/>
      <c r="G17" s="871"/>
      <c r="H17" s="871"/>
      <c r="I17" s="871"/>
      <c r="J17" s="871"/>
      <c r="K17" s="871"/>
      <c r="L17" s="871"/>
    </row>
    <row r="18" spans="1:12" ht="15.75">
      <c r="A18" s="874"/>
      <c r="B18" s="874"/>
      <c r="C18" s="874"/>
      <c r="D18" s="874"/>
      <c r="E18" s="874"/>
      <c r="F18" s="874"/>
      <c r="G18" s="874"/>
      <c r="H18" s="399" t="s">
        <v>737</v>
      </c>
      <c r="I18" s="417"/>
      <c r="J18" s="399" t="s">
        <v>738</v>
      </c>
      <c r="K18" s="874"/>
      <c r="L18" s="874"/>
    </row>
    <row r="19" spans="1:12" ht="15.75">
      <c r="A19" s="872" t="s">
        <v>739</v>
      </c>
      <c r="B19" s="872"/>
      <c r="C19" s="872"/>
      <c r="D19" s="872"/>
      <c r="E19" s="872"/>
      <c r="F19" s="872"/>
      <c r="G19" s="417"/>
      <c r="H19" s="455" t="s">
        <v>523</v>
      </c>
      <c r="I19" s="417"/>
      <c r="J19" s="455" t="s">
        <v>523</v>
      </c>
      <c r="K19" s="874"/>
      <c r="L19" s="874"/>
    </row>
    <row r="20" spans="1:12" ht="15.75">
      <c r="A20" s="872" t="s">
        <v>740</v>
      </c>
      <c r="B20" s="872"/>
      <c r="C20" s="872"/>
      <c r="D20" s="872"/>
      <c r="E20" s="872"/>
      <c r="F20" s="872"/>
      <c r="G20" s="417"/>
      <c r="H20" s="455" t="s">
        <v>523</v>
      </c>
      <c r="I20" s="417"/>
      <c r="J20" s="455" t="s">
        <v>523</v>
      </c>
      <c r="K20" s="874"/>
      <c r="L20" s="874"/>
    </row>
    <row r="21" spans="1:12" ht="15.75">
      <c r="A21" s="872" t="s">
        <v>741</v>
      </c>
      <c r="B21" s="872"/>
      <c r="C21" s="872"/>
      <c r="D21" s="872"/>
      <c r="E21" s="872"/>
      <c r="F21" s="872"/>
      <c r="G21" s="417"/>
      <c r="H21" s="455" t="s">
        <v>523</v>
      </c>
      <c r="I21" s="417"/>
      <c r="J21" s="455" t="s">
        <v>523</v>
      </c>
      <c r="K21" s="874"/>
      <c r="L21" s="874"/>
    </row>
    <row r="22" spans="1:12" ht="15.75">
      <c r="A22" s="872" t="s">
        <v>742</v>
      </c>
      <c r="B22" s="872"/>
      <c r="C22" s="872"/>
      <c r="D22" s="872"/>
      <c r="E22" s="872"/>
      <c r="F22" s="872"/>
      <c r="G22" s="469"/>
      <c r="H22" s="455" t="s">
        <v>523</v>
      </c>
      <c r="I22" s="469"/>
      <c r="J22" s="455" t="s">
        <v>523</v>
      </c>
      <c r="K22" s="819"/>
      <c r="L22" s="819"/>
    </row>
    <row r="23" spans="1:12" ht="15.75">
      <c r="A23" s="872" t="s">
        <v>743</v>
      </c>
      <c r="B23" s="872"/>
      <c r="C23" s="872"/>
      <c r="D23" s="872"/>
      <c r="E23" s="872"/>
      <c r="F23" s="872"/>
      <c r="G23" s="417"/>
      <c r="H23" s="417"/>
      <c r="I23" s="417"/>
      <c r="J23" s="455" t="s">
        <v>523</v>
      </c>
      <c r="K23" s="874"/>
      <c r="L23" s="874"/>
    </row>
    <row r="24" spans="1:12" ht="15.75">
      <c r="A24" s="874"/>
      <c r="B24" s="874"/>
      <c r="C24" s="874"/>
      <c r="D24" s="874"/>
      <c r="E24" s="874"/>
      <c r="F24" s="874"/>
      <c r="G24" s="874"/>
      <c r="H24" s="874"/>
      <c r="I24" s="874"/>
      <c r="J24" s="874"/>
      <c r="K24" s="874"/>
      <c r="L24" s="874"/>
    </row>
    <row r="25" spans="1:12" ht="15.75">
      <c r="A25" s="872" t="s">
        <v>744</v>
      </c>
      <c r="B25" s="872"/>
      <c r="C25" s="872"/>
      <c r="D25" s="872"/>
      <c r="E25" s="872"/>
      <c r="F25" s="872"/>
      <c r="G25" s="872"/>
      <c r="H25" s="872"/>
      <c r="I25" s="872"/>
      <c r="J25" s="872"/>
      <c r="K25" s="872"/>
      <c r="L25" s="872"/>
    </row>
    <row r="26" spans="1:12" ht="15.75">
      <c r="A26" s="872" t="s">
        <v>745</v>
      </c>
      <c r="B26" s="872"/>
      <c r="C26" s="872"/>
      <c r="D26" s="872"/>
      <c r="E26" s="872"/>
      <c r="F26" s="872"/>
      <c r="G26" s="872"/>
      <c r="H26" s="872"/>
      <c r="I26" s="872"/>
      <c r="J26" s="872"/>
      <c r="K26" s="872"/>
      <c r="L26" s="872"/>
    </row>
    <row r="27" spans="1:12" ht="15.75">
      <c r="A27" s="872" t="s">
        <v>746</v>
      </c>
      <c r="B27" s="872"/>
      <c r="C27" s="872"/>
      <c r="D27" s="872"/>
      <c r="E27" s="872"/>
      <c r="F27" s="872"/>
      <c r="G27" s="872"/>
      <c r="H27" s="872"/>
      <c r="I27" s="872"/>
      <c r="J27" s="872"/>
      <c r="K27" s="872"/>
      <c r="L27" s="872"/>
    </row>
    <row r="28" spans="1:12" ht="15.75">
      <c r="A28" s="872" t="s">
        <v>747</v>
      </c>
      <c r="B28" s="872"/>
      <c r="C28" s="872"/>
      <c r="D28" s="872"/>
      <c r="E28" s="872"/>
      <c r="F28" s="872"/>
      <c r="G28" s="872"/>
      <c r="H28" s="872"/>
      <c r="I28" s="872"/>
      <c r="J28" s="872"/>
      <c r="K28" s="872"/>
      <c r="L28" s="872"/>
    </row>
    <row r="29" spans="1:12" ht="15.75">
      <c r="A29" s="876"/>
      <c r="B29" s="876"/>
      <c r="C29" s="876"/>
      <c r="D29" s="876"/>
      <c r="E29" s="876"/>
      <c r="F29" s="876"/>
      <c r="G29" s="876"/>
      <c r="H29" s="876"/>
      <c r="I29" s="876"/>
      <c r="J29" s="876"/>
      <c r="K29" s="876"/>
      <c r="L29" s="876"/>
    </row>
    <row r="30" spans="1:12" ht="15.75">
      <c r="A30" s="877" t="s">
        <v>841</v>
      </c>
      <c r="B30" s="877"/>
      <c r="C30" s="877"/>
      <c r="D30" s="877"/>
      <c r="E30" s="877"/>
      <c r="F30" s="877"/>
      <c r="G30" s="877"/>
      <c r="H30" s="877"/>
      <c r="I30" s="877"/>
      <c r="J30" s="877"/>
      <c r="K30" s="877"/>
      <c r="L30" s="877"/>
    </row>
    <row r="31" spans="1:12" ht="15.75">
      <c r="A31" s="469" t="s">
        <v>842</v>
      </c>
      <c r="B31" s="860"/>
      <c r="C31" s="860"/>
      <c r="D31" s="872" t="s">
        <v>596</v>
      </c>
      <c r="E31" s="872"/>
      <c r="F31" s="872"/>
      <c r="G31" s="872"/>
      <c r="H31" s="872"/>
      <c r="I31" s="872"/>
      <c r="J31" s="872"/>
      <c r="K31" s="872"/>
      <c r="L31" s="872"/>
    </row>
    <row r="32" spans="1:12" ht="15.75">
      <c r="A32" s="417"/>
      <c r="B32" s="872" t="s">
        <v>843</v>
      </c>
      <c r="C32" s="872"/>
      <c r="D32" s="872"/>
      <c r="E32" s="872"/>
      <c r="F32" s="872"/>
      <c r="G32" s="872"/>
      <c r="H32" s="872"/>
      <c r="I32" s="872"/>
      <c r="J32" s="872"/>
      <c r="K32" s="872"/>
      <c r="L32" s="872"/>
    </row>
    <row r="33" spans="1:12" ht="15.75">
      <c r="A33" s="872"/>
      <c r="B33" s="872"/>
      <c r="C33" s="872"/>
      <c r="D33" s="872"/>
      <c r="E33" s="872"/>
      <c r="F33" s="872"/>
      <c r="G33" s="872"/>
      <c r="H33" s="872"/>
      <c r="I33" s="872"/>
      <c r="J33" s="872"/>
      <c r="K33" s="872"/>
      <c r="L33" s="872"/>
    </row>
    <row r="34" spans="1:12" ht="15.75">
      <c r="A34" s="870" t="s">
        <v>844</v>
      </c>
      <c r="B34" s="870"/>
      <c r="C34" s="870"/>
      <c r="D34" s="870"/>
      <c r="E34" s="870"/>
      <c r="F34" s="870"/>
      <c r="G34" s="870"/>
      <c r="H34" s="870"/>
      <c r="I34" s="870"/>
      <c r="J34" s="870"/>
      <c r="K34" s="870"/>
      <c r="L34" s="870"/>
    </row>
    <row r="35" spans="1:12" ht="15.75">
      <c r="A35" s="455"/>
      <c r="B35" s="872" t="s">
        <v>596</v>
      </c>
      <c r="C35" s="872"/>
      <c r="D35" s="872"/>
      <c r="E35" s="872"/>
      <c r="F35" s="872"/>
      <c r="G35" s="872"/>
      <c r="H35" s="872"/>
      <c r="I35" s="872"/>
      <c r="J35" s="872"/>
      <c r="K35" s="872"/>
      <c r="L35" s="872"/>
    </row>
    <row r="36" spans="1:12" ht="15.75">
      <c r="A36" s="872" t="s">
        <v>845</v>
      </c>
      <c r="B36" s="872"/>
      <c r="C36" s="874"/>
      <c r="D36" s="874"/>
      <c r="E36" s="874"/>
      <c r="F36" s="874"/>
      <c r="G36" s="874"/>
      <c r="H36" s="874"/>
      <c r="I36" s="874"/>
      <c r="J36" s="874"/>
      <c r="K36" s="874"/>
      <c r="L36" s="874"/>
    </row>
    <row r="37" spans="1:12" ht="15.75">
      <c r="A37" s="875"/>
      <c r="B37" s="875"/>
      <c r="C37" s="875"/>
      <c r="D37" s="875"/>
      <c r="E37" s="875"/>
      <c r="F37" s="875"/>
      <c r="G37" s="875"/>
      <c r="H37" s="875"/>
      <c r="I37" s="875"/>
      <c r="J37" s="875"/>
      <c r="K37" s="875"/>
      <c r="L37" s="875"/>
    </row>
    <row r="38" spans="1:12" ht="15.75">
      <c r="A38" s="819" t="s">
        <v>752</v>
      </c>
      <c r="B38" s="819"/>
      <c r="C38" s="819"/>
      <c r="D38" s="819"/>
      <c r="E38" s="819"/>
      <c r="F38" s="819"/>
      <c r="G38" s="819"/>
      <c r="H38" s="819"/>
      <c r="I38" s="819"/>
      <c r="J38" s="819"/>
      <c r="K38" s="819"/>
      <c r="L38" s="819"/>
    </row>
    <row r="39" spans="1:12" ht="15.75">
      <c r="A39" s="872" t="s">
        <v>753</v>
      </c>
      <c r="B39" s="872"/>
      <c r="C39" s="872"/>
      <c r="D39" s="872"/>
      <c r="E39" s="872"/>
      <c r="F39" s="872"/>
      <c r="G39" s="872"/>
      <c r="H39" s="872"/>
      <c r="I39" s="872"/>
      <c r="J39" s="872"/>
      <c r="K39" s="872"/>
      <c r="L39" s="872"/>
    </row>
    <row r="40" spans="1:12" ht="15.75">
      <c r="A40" s="872" t="s">
        <v>754</v>
      </c>
      <c r="B40" s="872"/>
      <c r="C40" s="872"/>
      <c r="D40" s="872"/>
      <c r="E40" s="872"/>
      <c r="F40" s="872"/>
      <c r="G40" s="872"/>
      <c r="H40" s="872"/>
      <c r="I40" s="872"/>
      <c r="J40" s="872"/>
      <c r="K40" s="872"/>
      <c r="L40" s="872"/>
    </row>
    <row r="41" spans="1:12" ht="15.75">
      <c r="A41" s="872" t="s">
        <v>755</v>
      </c>
      <c r="B41" s="872"/>
      <c r="C41" s="872"/>
      <c r="D41" s="872"/>
      <c r="E41" s="872"/>
      <c r="F41" s="872"/>
      <c r="G41" s="872"/>
      <c r="H41" s="872"/>
      <c r="I41" s="872"/>
      <c r="J41" s="872"/>
      <c r="K41" s="872"/>
      <c r="L41" s="872"/>
    </row>
    <row r="42" spans="1:12" ht="15.75">
      <c r="A42" s="417"/>
      <c r="B42" s="872" t="s">
        <v>756</v>
      </c>
      <c r="C42" s="872"/>
      <c r="D42" s="872"/>
      <c r="E42" s="872"/>
      <c r="F42" s="872"/>
      <c r="G42" s="872"/>
      <c r="H42" s="872"/>
      <c r="I42" s="417"/>
      <c r="J42" s="455" t="s">
        <v>523</v>
      </c>
      <c r="K42" s="417"/>
      <c r="L42" s="417"/>
    </row>
    <row r="43" spans="1:13" ht="15.75">
      <c r="A43" s="417"/>
      <c r="B43" s="878" t="s">
        <v>757</v>
      </c>
      <c r="C43" s="878"/>
      <c r="D43" s="878"/>
      <c r="E43" s="878"/>
      <c r="F43" s="878"/>
      <c r="G43" s="878"/>
      <c r="H43" s="878"/>
      <c r="I43" s="470"/>
      <c r="J43" s="455" t="s">
        <v>523</v>
      </c>
      <c r="K43" s="470"/>
      <c r="L43" s="470"/>
      <c r="M43" s="223"/>
    </row>
    <row r="44" spans="1:12" ht="12.75" customHeight="1">
      <c r="A44" s="417"/>
      <c r="B44" s="417"/>
      <c r="C44" s="417"/>
      <c r="D44" s="417"/>
      <c r="E44" s="417"/>
      <c r="F44" s="417"/>
      <c r="G44" s="417"/>
      <c r="H44" s="417"/>
      <c r="I44" s="417"/>
      <c r="J44" s="417"/>
      <c r="K44" s="417"/>
      <c r="L44" s="417"/>
    </row>
    <row r="45" spans="1:12" ht="12.75" customHeight="1">
      <c r="A45" s="816" t="s">
        <v>846</v>
      </c>
      <c r="B45" s="816"/>
      <c r="C45" s="816"/>
      <c r="D45" s="816"/>
      <c r="E45" s="816"/>
      <c r="F45" s="816"/>
      <c r="G45" s="816"/>
      <c r="H45" s="816"/>
      <c r="I45" s="816"/>
      <c r="J45" s="816"/>
      <c r="K45" s="816"/>
      <c r="L45" s="816"/>
    </row>
    <row r="46" spans="1:12" ht="12.75" customHeight="1">
      <c r="A46" s="417"/>
      <c r="B46" s="417"/>
      <c r="C46" s="417"/>
      <c r="D46" s="417"/>
      <c r="E46" s="417"/>
      <c r="F46" s="417"/>
      <c r="G46" s="417"/>
      <c r="H46" s="417"/>
      <c r="I46" s="417"/>
      <c r="J46" s="417"/>
      <c r="K46" s="417"/>
      <c r="L46" s="417"/>
    </row>
  </sheetData>
  <sheetProtection password="CCA6" sheet="1" selectLockedCells="1"/>
  <mergeCells count="49">
    <mergeCell ref="A40:L40"/>
    <mergeCell ref="A41:L41"/>
    <mergeCell ref="B42:H42"/>
    <mergeCell ref="B43:H43"/>
    <mergeCell ref="A45:L45"/>
    <mergeCell ref="A39:L39"/>
    <mergeCell ref="A37:L37"/>
    <mergeCell ref="A38:L38"/>
    <mergeCell ref="A29:L29"/>
    <mergeCell ref="A30:L30"/>
    <mergeCell ref="B31:C31"/>
    <mergeCell ref="D31:L31"/>
    <mergeCell ref="B32:L32"/>
    <mergeCell ref="A33:L33"/>
    <mergeCell ref="A34:L34"/>
    <mergeCell ref="B35:L35"/>
    <mergeCell ref="A36:B36"/>
    <mergeCell ref="C36:L36"/>
    <mergeCell ref="A24:L24"/>
    <mergeCell ref="A25:L25"/>
    <mergeCell ref="A26:L26"/>
    <mergeCell ref="A27:L27"/>
    <mergeCell ref="A28:L28"/>
    <mergeCell ref="A20:F20"/>
    <mergeCell ref="K20:L20"/>
    <mergeCell ref="A21:F21"/>
    <mergeCell ref="K21:L21"/>
    <mergeCell ref="A22:F22"/>
    <mergeCell ref="K22:L22"/>
    <mergeCell ref="A7:L7"/>
    <mergeCell ref="A8:L8"/>
    <mergeCell ref="A13:L13"/>
    <mergeCell ref="A14:L14"/>
    <mergeCell ref="A23:F23"/>
    <mergeCell ref="K23:L23"/>
    <mergeCell ref="A18:G18"/>
    <mergeCell ref="K18:L18"/>
    <mergeCell ref="A19:F19"/>
    <mergeCell ref="K19:L19"/>
    <mergeCell ref="A1:L2"/>
    <mergeCell ref="A3:L3"/>
    <mergeCell ref="A4:L4"/>
    <mergeCell ref="A5:G5"/>
    <mergeCell ref="I5:L5"/>
    <mergeCell ref="A17:L17"/>
    <mergeCell ref="A15:L15"/>
    <mergeCell ref="A16:L16"/>
    <mergeCell ref="A6:B6"/>
    <mergeCell ref="C6:L6"/>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
      <selection activeCell="D24" sqref="D24"/>
    </sheetView>
  </sheetViews>
  <sheetFormatPr defaultColWidth="9.33203125" defaultRowHeight="12.75"/>
  <cols>
    <col min="1" max="1" width="5.5" style="2" customWidth="1"/>
    <col min="2" max="2" width="11" style="2" customWidth="1"/>
    <col min="3" max="3" width="12.5" style="2" customWidth="1"/>
    <col min="4" max="4" width="18.5" style="2" customWidth="1"/>
    <col min="5" max="5" width="16.3320312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2.75">
      <c r="A1" s="849" t="s">
        <v>847</v>
      </c>
      <c r="B1" s="849"/>
      <c r="C1" s="849"/>
      <c r="D1" s="849"/>
      <c r="E1" s="849"/>
      <c r="F1" s="849"/>
      <c r="G1" s="849"/>
      <c r="H1" s="849"/>
      <c r="I1" s="849"/>
    </row>
    <row r="2" spans="1:9" ht="33">
      <c r="A2" s="817" t="s">
        <v>817</v>
      </c>
      <c r="B2" s="817"/>
      <c r="C2" s="817"/>
      <c r="D2" s="817"/>
      <c r="E2" s="817"/>
      <c r="F2" s="817"/>
      <c r="G2" s="817"/>
      <c r="H2" s="817"/>
      <c r="I2" s="817"/>
    </row>
    <row r="3" spans="1:9" ht="14.25" customHeight="1">
      <c r="A3" s="817" t="s">
        <v>848</v>
      </c>
      <c r="B3" s="817"/>
      <c r="C3" s="817"/>
      <c r="D3" s="817"/>
      <c r="E3" s="817"/>
      <c r="F3" s="817"/>
      <c r="G3" s="817"/>
      <c r="H3" s="817"/>
      <c r="I3" s="817"/>
    </row>
    <row r="4" spans="1:9" ht="14.25" customHeight="1">
      <c r="A4" s="817"/>
      <c r="B4" s="817"/>
      <c r="C4" s="817"/>
      <c r="D4" s="817"/>
      <c r="E4" s="817"/>
      <c r="F4" s="817"/>
      <c r="G4" s="817"/>
      <c r="H4" s="817"/>
      <c r="I4" s="817"/>
    </row>
    <row r="5" spans="1:9" ht="12.75">
      <c r="A5" s="843"/>
      <c r="B5" s="843"/>
      <c r="C5" s="843"/>
      <c r="D5" s="843"/>
      <c r="E5" s="843"/>
      <c r="F5" s="843"/>
      <c r="G5" s="843"/>
      <c r="H5" s="843"/>
      <c r="I5" s="843"/>
    </row>
    <row r="6" spans="1:9" ht="15">
      <c r="A6" s="429" t="s">
        <v>572</v>
      </c>
      <c r="B6" s="829" t="str">
        <f>(eff_desc)</f>
        <v>RSP-SPECIAL ROAD (2020)</v>
      </c>
      <c r="C6" s="829"/>
      <c r="D6" s="829"/>
      <c r="E6" s="829"/>
      <c r="F6" s="829"/>
      <c r="G6" s="829"/>
      <c r="H6" s="829"/>
      <c r="I6" s="829"/>
    </row>
    <row r="7" spans="1:9" ht="15">
      <c r="A7" s="824" t="s">
        <v>819</v>
      </c>
      <c r="B7" s="824"/>
      <c r="C7" s="824"/>
      <c r="D7" s="461">
        <f>(timeofmeeting)</f>
        <v>0</v>
      </c>
      <c r="E7" s="880">
        <f>(dateofmeeting)</f>
        <v>0</v>
      </c>
      <c r="F7" s="880"/>
      <c r="G7" s="880"/>
      <c r="H7" s="471"/>
      <c r="I7" s="471"/>
    </row>
    <row r="8" spans="1:9" ht="15">
      <c r="A8" s="446" t="s">
        <v>688</v>
      </c>
      <c r="B8" s="829">
        <f>(nameofroom_building_physicallocation)</f>
        <v>0</v>
      </c>
      <c r="C8" s="829"/>
      <c r="D8" s="829"/>
      <c r="E8" s="829"/>
      <c r="F8" s="829"/>
      <c r="G8" s="829"/>
      <c r="H8" s="829"/>
      <c r="I8" s="829"/>
    </row>
    <row r="9" spans="1:9" ht="15">
      <c r="A9" s="829">
        <f>(city_state)</f>
        <v>0</v>
      </c>
      <c r="B9" s="829"/>
      <c r="C9" s="829"/>
      <c r="D9" s="829"/>
      <c r="E9" s="829"/>
      <c r="F9" s="829"/>
      <c r="G9" s="829"/>
      <c r="H9" s="829"/>
      <c r="I9" s="829"/>
    </row>
    <row r="10" spans="1:9" ht="15">
      <c r="A10" s="824"/>
      <c r="B10" s="824"/>
      <c r="C10" s="824"/>
      <c r="D10" s="824"/>
      <c r="E10" s="824"/>
      <c r="F10" s="824"/>
      <c r="G10" s="824"/>
      <c r="H10" s="824"/>
      <c r="I10" s="824"/>
    </row>
    <row r="11" spans="1:9" ht="15">
      <c r="A11" s="824"/>
      <c r="B11" s="824"/>
      <c r="C11" s="824"/>
      <c r="D11" s="824"/>
      <c r="E11" s="824"/>
      <c r="F11" s="824"/>
      <c r="G11" s="824"/>
      <c r="H11" s="824"/>
      <c r="I11" s="824"/>
    </row>
    <row r="12" spans="1:9" ht="14.25">
      <c r="A12" s="840" t="s">
        <v>849</v>
      </c>
      <c r="B12" s="840"/>
      <c r="C12" s="840"/>
      <c r="D12" s="840"/>
      <c r="E12" s="840"/>
      <c r="F12" s="840"/>
      <c r="G12" s="840"/>
      <c r="H12" s="840"/>
      <c r="I12" s="840"/>
    </row>
    <row r="13" spans="1:9" ht="14.25">
      <c r="A13" s="840" t="s">
        <v>850</v>
      </c>
      <c r="B13" s="840"/>
      <c r="C13" s="840"/>
      <c r="D13" s="840"/>
      <c r="E13" s="840"/>
      <c r="F13" s="840"/>
      <c r="G13" s="840"/>
      <c r="H13" s="840"/>
      <c r="I13" s="840"/>
    </row>
    <row r="14" spans="1:9" ht="15">
      <c r="A14" s="839"/>
      <c r="B14" s="839"/>
      <c r="C14" s="839"/>
      <c r="D14" s="839"/>
      <c r="E14" s="839"/>
      <c r="F14" s="839"/>
      <c r="G14" s="839"/>
      <c r="H14" s="839"/>
      <c r="I14" s="839"/>
    </row>
    <row r="15" spans="1:9" ht="15">
      <c r="A15" s="829"/>
      <c r="B15" s="829"/>
      <c r="C15" s="829"/>
      <c r="D15" s="829"/>
      <c r="E15" s="829"/>
      <c r="F15" s="829"/>
      <c r="G15" s="829"/>
      <c r="H15" s="829"/>
      <c r="I15" s="829"/>
    </row>
    <row r="16" spans="1:9" ht="15">
      <c r="A16" s="836"/>
      <c r="B16" s="836"/>
      <c r="C16" s="836"/>
      <c r="D16" s="836"/>
      <c r="E16" s="836"/>
      <c r="F16" s="836"/>
      <c r="G16" s="836"/>
      <c r="H16" s="836"/>
      <c r="I16" s="836"/>
    </row>
    <row r="17" spans="1:9" ht="15">
      <c r="A17" s="839"/>
      <c r="B17" s="839"/>
      <c r="C17" s="839"/>
      <c r="D17" s="839"/>
      <c r="E17" s="839"/>
      <c r="F17" s="839"/>
      <c r="G17" s="839"/>
      <c r="H17" s="839"/>
      <c r="I17" s="839"/>
    </row>
    <row r="18" spans="1:9" ht="14.25">
      <c r="A18" s="827" t="s">
        <v>701</v>
      </c>
      <c r="B18" s="827"/>
      <c r="C18" s="827"/>
      <c r="D18" s="827"/>
      <c r="E18" s="827"/>
      <c r="F18" s="827"/>
      <c r="G18" s="827"/>
      <c r="H18" s="827"/>
      <c r="I18" s="827"/>
    </row>
    <row r="19" spans="1:9" ht="15">
      <c r="A19" s="839"/>
      <c r="B19" s="839"/>
      <c r="C19" s="839"/>
      <c r="D19" s="839"/>
      <c r="E19" s="839"/>
      <c r="F19" s="839"/>
      <c r="G19" s="839"/>
      <c r="H19" s="839"/>
      <c r="I19" s="839"/>
    </row>
    <row r="20" spans="1:9" ht="15">
      <c r="A20" s="824" t="s">
        <v>702</v>
      </c>
      <c r="B20" s="824"/>
      <c r="C20" s="824"/>
      <c r="D20" s="824"/>
      <c r="E20" s="824"/>
      <c r="F20" s="824"/>
      <c r="G20" s="824"/>
      <c r="H20" s="824"/>
      <c r="I20" s="824"/>
    </row>
    <row r="21" spans="1:9" ht="15">
      <c r="A21" s="824" t="s">
        <v>703</v>
      </c>
      <c r="B21" s="824"/>
      <c r="C21" s="824"/>
      <c r="D21" s="824"/>
      <c r="E21" s="824"/>
      <c r="F21" s="824"/>
      <c r="G21" s="824"/>
      <c r="H21" s="824"/>
      <c r="I21" s="824"/>
    </row>
    <row r="22" spans="1:9" ht="15">
      <c r="A22" s="824" t="s">
        <v>704</v>
      </c>
      <c r="B22" s="824"/>
      <c r="C22" s="824"/>
      <c r="D22" s="824"/>
      <c r="E22" s="824"/>
      <c r="F22" s="824"/>
      <c r="G22" s="824"/>
      <c r="H22" s="824"/>
      <c r="I22" s="824"/>
    </row>
    <row r="23" spans="1:9" ht="15">
      <c r="A23" s="824"/>
      <c r="B23" s="824"/>
      <c r="C23" s="824"/>
      <c r="D23" s="824"/>
      <c r="E23" s="824"/>
      <c r="F23" s="824"/>
      <c r="G23" s="824"/>
      <c r="H23" s="824"/>
      <c r="I23" s="824"/>
    </row>
    <row r="24" spans="1:9" ht="15">
      <c r="A24" s="824" t="s">
        <v>705</v>
      </c>
      <c r="B24" s="824"/>
      <c r="C24" s="824"/>
      <c r="D24" s="472"/>
      <c r="E24" s="446" t="s">
        <v>851</v>
      </c>
      <c r="F24" s="472"/>
      <c r="G24" s="446" t="s">
        <v>852</v>
      </c>
      <c r="H24" s="839"/>
      <c r="I24" s="839"/>
    </row>
    <row r="25" spans="1:9" ht="15">
      <c r="A25" s="824" t="s">
        <v>708</v>
      </c>
      <c r="B25" s="824"/>
      <c r="C25" s="824"/>
      <c r="D25" s="473"/>
      <c r="E25" s="446" t="s">
        <v>851</v>
      </c>
      <c r="F25" s="474"/>
      <c r="G25" s="446" t="s">
        <v>852</v>
      </c>
      <c r="H25" s="839"/>
      <c r="I25" s="839"/>
    </row>
    <row r="26" spans="1:9" ht="15">
      <c r="A26" s="824" t="s">
        <v>709</v>
      </c>
      <c r="B26" s="824"/>
      <c r="C26" s="824"/>
      <c r="D26" s="473"/>
      <c r="E26" s="446" t="s">
        <v>851</v>
      </c>
      <c r="F26" s="473"/>
      <c r="G26" s="446" t="s">
        <v>852</v>
      </c>
      <c r="H26" s="839"/>
      <c r="I26" s="839"/>
    </row>
    <row r="27" spans="1:9" ht="15">
      <c r="A27" s="839"/>
      <c r="B27" s="839"/>
      <c r="C27" s="839"/>
      <c r="D27" s="839"/>
      <c r="E27" s="839"/>
      <c r="F27" s="839"/>
      <c r="G27" s="839"/>
      <c r="H27" s="839"/>
      <c r="I27" s="839"/>
    </row>
    <row r="28" spans="1:9" ht="15">
      <c r="A28" s="839"/>
      <c r="B28" s="839"/>
      <c r="C28" s="839"/>
      <c r="D28" s="839"/>
      <c r="E28" s="839"/>
      <c r="F28" s="839"/>
      <c r="G28" s="839"/>
      <c r="H28" s="839"/>
      <c r="I28" s="839"/>
    </row>
    <row r="29" spans="1:9" ht="15">
      <c r="A29" s="839"/>
      <c r="B29" s="839"/>
      <c r="C29" s="839"/>
      <c r="D29" s="839"/>
      <c r="E29" s="839"/>
      <c r="F29" s="839"/>
      <c r="G29" s="839"/>
      <c r="H29" s="839"/>
      <c r="I29" s="839"/>
    </row>
    <row r="30" spans="1:9" ht="15">
      <c r="A30" s="839"/>
      <c r="B30" s="839"/>
      <c r="C30" s="839"/>
      <c r="D30" s="839"/>
      <c r="E30" s="839"/>
      <c r="F30" s="839"/>
      <c r="G30" s="839"/>
      <c r="H30" s="839"/>
      <c r="I30" s="839"/>
    </row>
    <row r="31" spans="1:9" ht="15">
      <c r="A31" s="839"/>
      <c r="B31" s="839"/>
      <c r="C31" s="839"/>
      <c r="D31" s="839"/>
      <c r="E31" s="839"/>
      <c r="F31" s="839"/>
      <c r="G31" s="839"/>
      <c r="H31" s="839"/>
      <c r="I31" s="839"/>
    </row>
    <row r="32" spans="1:9" ht="15">
      <c r="A32" s="824"/>
      <c r="B32" s="824"/>
      <c r="C32" s="824"/>
      <c r="D32" s="824"/>
      <c r="E32" s="824"/>
      <c r="F32" s="824"/>
      <c r="G32" s="824"/>
      <c r="H32" s="824"/>
      <c r="I32" s="824"/>
    </row>
    <row r="33" spans="1:9" ht="15">
      <c r="A33" s="824"/>
      <c r="B33" s="824"/>
      <c r="C33" s="824"/>
      <c r="D33" s="824"/>
      <c r="E33" s="824"/>
      <c r="F33" s="824"/>
      <c r="G33" s="824"/>
      <c r="H33" s="824"/>
      <c r="I33" s="824"/>
    </row>
    <row r="34" spans="1:9" ht="15">
      <c r="A34" s="879"/>
      <c r="B34" s="879"/>
      <c r="C34" s="879"/>
      <c r="D34" s="879"/>
      <c r="E34" s="879"/>
      <c r="F34" s="879"/>
      <c r="G34" s="879"/>
      <c r="H34" s="879"/>
      <c r="I34" s="879"/>
    </row>
    <row r="35" spans="1:9" ht="15">
      <c r="A35" s="839"/>
      <c r="B35" s="839"/>
      <c r="C35" s="839"/>
      <c r="D35" s="839"/>
      <c r="E35" s="839"/>
      <c r="F35" s="839"/>
      <c r="G35" s="839"/>
      <c r="H35" s="839"/>
      <c r="I35" s="839"/>
    </row>
    <row r="36" spans="1:9" ht="15">
      <c r="A36" s="824"/>
      <c r="B36" s="824"/>
      <c r="C36" s="824"/>
      <c r="D36" s="824"/>
      <c r="E36" s="824"/>
      <c r="F36" s="824"/>
      <c r="G36" s="824"/>
      <c r="H36" s="824"/>
      <c r="I36" s="824"/>
    </row>
    <row r="37" spans="1:9" ht="15">
      <c r="A37" s="824"/>
      <c r="B37" s="824"/>
      <c r="C37" s="824"/>
      <c r="D37" s="824"/>
      <c r="E37" s="824"/>
      <c r="F37" s="824"/>
      <c r="G37" s="824"/>
      <c r="H37" s="824"/>
      <c r="I37" s="824"/>
    </row>
    <row r="38" spans="1:9" ht="15">
      <c r="A38" s="824"/>
      <c r="B38" s="824"/>
      <c r="C38" s="824"/>
      <c r="D38" s="824"/>
      <c r="E38" s="824"/>
      <c r="F38" s="824"/>
      <c r="G38" s="824"/>
      <c r="H38" s="824"/>
      <c r="I38" s="824"/>
    </row>
    <row r="39" spans="1:9" ht="15">
      <c r="A39" s="839"/>
      <c r="B39" s="839"/>
      <c r="C39" s="839"/>
      <c r="D39" s="839"/>
      <c r="E39" s="839"/>
      <c r="F39" s="839"/>
      <c r="G39" s="839"/>
      <c r="H39" s="839"/>
      <c r="I39" s="839"/>
    </row>
    <row r="40" spans="1:9" ht="15">
      <c r="A40" s="824"/>
      <c r="B40" s="824"/>
      <c r="C40" s="824"/>
      <c r="D40" s="824"/>
      <c r="E40" s="824"/>
      <c r="F40" s="824"/>
      <c r="G40" s="824"/>
      <c r="H40" s="824"/>
      <c r="I40" s="824"/>
    </row>
    <row r="41" spans="1:9" ht="14.25">
      <c r="A41" s="840"/>
      <c r="B41" s="840"/>
      <c r="C41" s="840"/>
      <c r="D41" s="840"/>
      <c r="E41" s="840"/>
      <c r="F41" s="840"/>
      <c r="G41" s="840"/>
      <c r="H41" s="840"/>
      <c r="I41" s="840"/>
    </row>
    <row r="42" spans="1:9" ht="15">
      <c r="A42" s="839"/>
      <c r="B42" s="839"/>
      <c r="C42" s="839"/>
      <c r="D42" s="839"/>
      <c r="E42" s="839"/>
      <c r="F42" s="839"/>
      <c r="G42" s="839"/>
      <c r="H42" s="839"/>
      <c r="I42" s="839"/>
    </row>
    <row r="43" spans="1:13" ht="15">
      <c r="A43" s="824"/>
      <c r="B43" s="837"/>
      <c r="C43" s="837"/>
      <c r="D43" s="837"/>
      <c r="E43" s="837"/>
      <c r="F43" s="837"/>
      <c r="G43" s="837"/>
      <c r="H43" s="837"/>
      <c r="I43" s="837"/>
      <c r="J43" s="223"/>
      <c r="K43" s="223"/>
      <c r="L43" s="223"/>
      <c r="M43" s="223"/>
    </row>
    <row r="44" spans="1:9" ht="15">
      <c r="A44" s="824"/>
      <c r="B44" s="824"/>
      <c r="C44" s="824"/>
      <c r="D44" s="824"/>
      <c r="E44" s="824"/>
      <c r="F44" s="824"/>
      <c r="G44" s="824"/>
      <c r="H44" s="824"/>
      <c r="I44" s="824"/>
    </row>
    <row r="45" spans="1:9" ht="15">
      <c r="A45" s="824"/>
      <c r="B45" s="824"/>
      <c r="C45" s="824"/>
      <c r="D45" s="824"/>
      <c r="E45" s="824"/>
      <c r="F45" s="824"/>
      <c r="G45" s="824"/>
      <c r="H45" s="824"/>
      <c r="I45" s="824"/>
    </row>
    <row r="46" spans="1:9" ht="15">
      <c r="A46" s="824"/>
      <c r="B46" s="824"/>
      <c r="C46" s="824"/>
      <c r="D46" s="824"/>
      <c r="E46" s="824"/>
      <c r="F46" s="824"/>
      <c r="G46" s="824"/>
      <c r="H46" s="824"/>
      <c r="I46" s="824"/>
    </row>
    <row r="47" spans="1:9" ht="15">
      <c r="A47" s="824"/>
      <c r="B47" s="824"/>
      <c r="C47" s="824"/>
      <c r="D47" s="824"/>
      <c r="E47" s="824"/>
      <c r="F47" s="824"/>
      <c r="G47" s="824"/>
      <c r="H47" s="824"/>
      <c r="I47" s="824"/>
    </row>
    <row r="48" spans="1:9" ht="15">
      <c r="A48" s="824"/>
      <c r="B48" s="824"/>
      <c r="C48" s="824"/>
      <c r="D48" s="824"/>
      <c r="E48" s="824"/>
      <c r="F48" s="824"/>
      <c r="G48" s="824"/>
      <c r="H48" s="824"/>
      <c r="I48" s="824"/>
    </row>
    <row r="49" spans="1:9" ht="15">
      <c r="A49" s="824" t="s">
        <v>638</v>
      </c>
      <c r="B49" s="824"/>
      <c r="C49" s="824"/>
      <c r="D49" s="824"/>
      <c r="E49" s="824"/>
      <c r="F49" s="824"/>
      <c r="G49" s="824"/>
      <c r="H49" s="824"/>
      <c r="I49" s="824"/>
    </row>
    <row r="50" spans="1:9" ht="15">
      <c r="A50" s="824" t="s">
        <v>639</v>
      </c>
      <c r="B50" s="824"/>
      <c r="C50" s="824"/>
      <c r="D50" s="824"/>
      <c r="E50" s="824"/>
      <c r="F50" s="824"/>
      <c r="G50" s="824"/>
      <c r="H50" s="824"/>
      <c r="I50" s="824"/>
    </row>
    <row r="51" spans="1:9" ht="15">
      <c r="A51" s="841" t="s">
        <v>640</v>
      </c>
      <c r="B51" s="841"/>
      <c r="C51" s="841"/>
      <c r="D51" s="841"/>
      <c r="E51" s="841"/>
      <c r="F51" s="841"/>
      <c r="G51" s="841"/>
      <c r="H51" s="841"/>
      <c r="I51" s="841"/>
    </row>
    <row r="52" spans="1:9" ht="14.25">
      <c r="A52" s="842" t="s">
        <v>547</v>
      </c>
      <c r="B52" s="842"/>
      <c r="C52" s="842"/>
      <c r="D52" s="842"/>
      <c r="E52" s="842"/>
      <c r="F52" s="842"/>
      <c r="G52" s="842"/>
      <c r="H52" s="842"/>
      <c r="I52" s="842"/>
    </row>
    <row r="53" spans="1:9" ht="15">
      <c r="A53" s="841" t="s">
        <v>853</v>
      </c>
      <c r="B53" s="841"/>
      <c r="C53" s="841"/>
      <c r="D53" s="841"/>
      <c r="E53" s="841"/>
      <c r="F53" s="841"/>
      <c r="G53" s="841"/>
      <c r="H53" s="841"/>
      <c r="I53" s="841"/>
    </row>
    <row r="54" spans="1:9" ht="15">
      <c r="A54" s="429"/>
      <c r="B54" s="429"/>
      <c r="C54" s="429"/>
      <c r="D54" s="429"/>
      <c r="E54" s="429"/>
      <c r="F54" s="429"/>
      <c r="G54" s="429"/>
      <c r="H54" s="429"/>
      <c r="I54" s="429"/>
    </row>
  </sheetData>
  <sheetProtection password="CCA6" sheet="1" selectLockedCells="1"/>
  <mergeCells count="56">
    <mergeCell ref="A51:I51"/>
    <mergeCell ref="A52:I52"/>
    <mergeCell ref="A53:I53"/>
    <mergeCell ref="E7:G7"/>
    <mergeCell ref="A3:I4"/>
    <mergeCell ref="A45:I45"/>
    <mergeCell ref="A46:I46"/>
    <mergeCell ref="A47:I47"/>
    <mergeCell ref="A48:I48"/>
    <mergeCell ref="A49:I49"/>
    <mergeCell ref="A36:I36"/>
    <mergeCell ref="A37:I37"/>
    <mergeCell ref="A38:I38"/>
    <mergeCell ref="A50:I50"/>
    <mergeCell ref="A39:I39"/>
    <mergeCell ref="A40:I40"/>
    <mergeCell ref="A41:I41"/>
    <mergeCell ref="A42:I42"/>
    <mergeCell ref="A43:I43"/>
    <mergeCell ref="A44:I44"/>
    <mergeCell ref="A27:I27"/>
    <mergeCell ref="A28:I28"/>
    <mergeCell ref="A29:I29"/>
    <mergeCell ref="A33:I33"/>
    <mergeCell ref="A34:I34"/>
    <mergeCell ref="A35:I35"/>
    <mergeCell ref="A12:I12"/>
    <mergeCell ref="A13:I13"/>
    <mergeCell ref="A14:I14"/>
    <mergeCell ref="A32:I32"/>
    <mergeCell ref="A24:C24"/>
    <mergeCell ref="H24:I24"/>
    <mergeCell ref="A25:C25"/>
    <mergeCell ref="H25:I25"/>
    <mergeCell ref="A26:C26"/>
    <mergeCell ref="H26:I26"/>
    <mergeCell ref="A18:I18"/>
    <mergeCell ref="A19:I19"/>
    <mergeCell ref="A20:I20"/>
    <mergeCell ref="A30:I30"/>
    <mergeCell ref="A31:I31"/>
    <mergeCell ref="B8:I8"/>
    <mergeCell ref="A9:I9"/>
    <mergeCell ref="A10:I10"/>
    <mergeCell ref="A11:I11"/>
    <mergeCell ref="A23:I23"/>
    <mergeCell ref="A21:I21"/>
    <mergeCell ref="A22:I22"/>
    <mergeCell ref="A1:I1"/>
    <mergeCell ref="A2:I2"/>
    <mergeCell ref="A5:I5"/>
    <mergeCell ref="B6:I6"/>
    <mergeCell ref="A7:C7"/>
    <mergeCell ref="A15:I15"/>
    <mergeCell ref="A16:I16"/>
    <mergeCell ref="A17:I17"/>
  </mergeCells>
  <printOptions/>
  <pageMargins left="0.699999988079071" right="0.699999988079071" top="0.75" bottom="0.75" header="0.30000001192092896" footer="0.30000001192092896"/>
  <pageSetup errors="blank" fitToHeight="1" fitToWidth="1" horizontalDpi="300" verticalDpi="300" orientation="portrait" scale="83"/>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B8" sqref="B8:C8"/>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849" t="s">
        <v>854</v>
      </c>
      <c r="B1" s="849"/>
      <c r="C1" s="849"/>
      <c r="D1" s="849"/>
      <c r="E1" s="849"/>
      <c r="F1" s="849"/>
      <c r="G1" s="849"/>
      <c r="H1" s="849"/>
      <c r="I1" s="849"/>
    </row>
    <row r="2" spans="1:9" ht="33">
      <c r="A2" s="398"/>
      <c r="B2" s="398"/>
      <c r="C2" s="817" t="s">
        <v>855</v>
      </c>
      <c r="D2" s="817"/>
      <c r="E2" s="817"/>
      <c r="F2" s="398">
        <f>(eff_apyr)</f>
        <v>2020</v>
      </c>
      <c r="G2" s="882" t="s">
        <v>856</v>
      </c>
      <c r="H2" s="882"/>
      <c r="I2" s="398"/>
    </row>
    <row r="3" spans="1:9" ht="14.25" customHeight="1">
      <c r="A3" s="817" t="s">
        <v>857</v>
      </c>
      <c r="B3" s="817"/>
      <c r="C3" s="817"/>
      <c r="D3" s="817"/>
      <c r="E3" s="817"/>
      <c r="F3" s="817"/>
      <c r="G3" s="817"/>
      <c r="H3" s="817"/>
      <c r="I3" s="817"/>
    </row>
    <row r="4" spans="1:9" ht="15" customHeight="1">
      <c r="A4" s="817"/>
      <c r="B4" s="817"/>
      <c r="C4" s="817"/>
      <c r="D4" s="817"/>
      <c r="E4" s="817"/>
      <c r="F4" s="817"/>
      <c r="G4" s="817"/>
      <c r="H4" s="817"/>
      <c r="I4" s="817"/>
    </row>
    <row r="5" spans="1:9" ht="33">
      <c r="A5" s="817">
        <f>(countyormunicipality)</f>
        <v>0</v>
      </c>
      <c r="B5" s="817"/>
      <c r="C5" s="817"/>
      <c r="D5" s="817"/>
      <c r="E5" s="817"/>
      <c r="F5" s="817"/>
      <c r="G5" s="817"/>
      <c r="H5" s="817"/>
      <c r="I5" s="817"/>
    </row>
    <row r="6" spans="1:9" ht="14.25">
      <c r="A6" s="827"/>
      <c r="B6" s="827"/>
      <c r="C6" s="827"/>
      <c r="D6" s="827"/>
      <c r="E6" s="827"/>
      <c r="F6" s="827"/>
      <c r="G6" s="827"/>
      <c r="H6" s="827"/>
      <c r="I6" s="827"/>
    </row>
    <row r="7" spans="1:9" ht="15">
      <c r="A7" s="839"/>
      <c r="B7" s="839"/>
      <c r="C7" s="839"/>
      <c r="D7" s="839"/>
      <c r="E7" s="839"/>
      <c r="F7" s="839"/>
      <c r="G7" s="839"/>
      <c r="H7" s="839"/>
      <c r="I7" s="839"/>
    </row>
    <row r="8" spans="1:9" ht="15">
      <c r="A8" s="429" t="s">
        <v>858</v>
      </c>
      <c r="B8" s="881"/>
      <c r="C8" s="881"/>
      <c r="D8" s="824" t="s">
        <v>859</v>
      </c>
      <c r="E8" s="824"/>
      <c r="F8" s="824"/>
      <c r="G8" s="824"/>
      <c r="H8" s="824"/>
      <c r="I8" s="824"/>
    </row>
    <row r="9" spans="1:9" ht="15">
      <c r="A9" s="829">
        <f>(countyormunicipality)</f>
        <v>0</v>
      </c>
      <c r="B9" s="829"/>
      <c r="C9" s="829"/>
      <c r="D9" s="829"/>
      <c r="E9" s="829"/>
      <c r="F9" s="824" t="s">
        <v>860</v>
      </c>
      <c r="G9" s="824"/>
      <c r="H9" s="824"/>
      <c r="I9" s="824"/>
    </row>
    <row r="10" spans="1:9" ht="15">
      <c r="A10" s="824"/>
      <c r="B10" s="824"/>
      <c r="C10" s="824"/>
      <c r="D10" s="824"/>
      <c r="E10" s="824"/>
      <c r="F10" s="824"/>
      <c r="G10" s="824"/>
      <c r="H10" s="824"/>
      <c r="I10" s="824"/>
    </row>
    <row r="11" spans="1:9" ht="15">
      <c r="A11" s="839"/>
      <c r="B11" s="839"/>
      <c r="C11" s="839"/>
      <c r="D11" s="839"/>
      <c r="E11" s="839"/>
      <c r="F11" s="839"/>
      <c r="G11" s="839"/>
      <c r="H11" s="839"/>
      <c r="I11" s="839"/>
    </row>
    <row r="12" spans="1:9" ht="15">
      <c r="A12" s="839"/>
      <c r="B12" s="824" t="s">
        <v>861</v>
      </c>
      <c r="C12" s="824"/>
      <c r="D12" s="824"/>
      <c r="E12" s="475" t="s">
        <v>523</v>
      </c>
      <c r="F12" s="476"/>
      <c r="G12" s="446" t="s">
        <v>862</v>
      </c>
      <c r="H12" s="839"/>
      <c r="I12" s="839"/>
    </row>
    <row r="13" spans="1:9" ht="15">
      <c r="A13" s="839"/>
      <c r="B13" s="824" t="s">
        <v>863</v>
      </c>
      <c r="C13" s="824"/>
      <c r="D13" s="824"/>
      <c r="E13" s="438" t="s">
        <v>523</v>
      </c>
      <c r="F13" s="477"/>
      <c r="G13" s="446" t="s">
        <v>862</v>
      </c>
      <c r="H13" s="839"/>
      <c r="I13" s="839"/>
    </row>
    <row r="14" spans="1:9" ht="15">
      <c r="A14" s="839"/>
      <c r="B14" s="824" t="s">
        <v>864</v>
      </c>
      <c r="C14" s="824"/>
      <c r="D14" s="824"/>
      <c r="E14" s="438" t="s">
        <v>523</v>
      </c>
      <c r="F14" s="477"/>
      <c r="G14" s="446" t="s">
        <v>862</v>
      </c>
      <c r="H14" s="839"/>
      <c r="I14" s="839"/>
    </row>
    <row r="15" spans="1:9" ht="15">
      <c r="A15" s="839"/>
      <c r="B15" s="839"/>
      <c r="C15" s="839"/>
      <c r="D15" s="839"/>
      <c r="E15" s="839"/>
      <c r="F15" s="839"/>
      <c r="G15" s="839"/>
      <c r="H15" s="839"/>
      <c r="I15" s="839"/>
    </row>
    <row r="16" spans="1:9" ht="15">
      <c r="A16" s="839"/>
      <c r="B16" s="839"/>
      <c r="C16" s="839"/>
      <c r="D16" s="839"/>
      <c r="E16" s="839"/>
      <c r="F16" s="839"/>
      <c r="G16" s="839"/>
      <c r="H16" s="839"/>
      <c r="I16" s="839"/>
    </row>
    <row r="17" spans="1:9" ht="15">
      <c r="A17" s="824"/>
      <c r="B17" s="824"/>
      <c r="C17" s="824"/>
      <c r="D17" s="824"/>
      <c r="E17" s="824"/>
      <c r="F17" s="824"/>
      <c r="G17" s="824"/>
      <c r="H17" s="824"/>
      <c r="I17" s="824"/>
    </row>
    <row r="18" spans="1:9" ht="15">
      <c r="A18" s="824" t="s">
        <v>865</v>
      </c>
      <c r="B18" s="824"/>
      <c r="C18" s="824"/>
      <c r="D18" s="824"/>
      <c r="E18" s="824"/>
      <c r="F18" s="824"/>
      <c r="G18" s="824"/>
      <c r="H18" s="824"/>
      <c r="I18" s="824"/>
    </row>
    <row r="19" spans="1:9" ht="15">
      <c r="A19" s="829">
        <f>(countyormunicipality)</f>
        <v>0</v>
      </c>
      <c r="B19" s="829"/>
      <c r="C19" s="824" t="s">
        <v>866</v>
      </c>
      <c r="D19" s="824"/>
      <c r="E19" s="824"/>
      <c r="F19" s="824"/>
      <c r="G19" s="430">
        <f>(eff_txyr)</f>
        <v>2019</v>
      </c>
      <c r="H19" s="824" t="s">
        <v>867</v>
      </c>
      <c r="I19" s="824"/>
    </row>
    <row r="20" spans="1:9" ht="15">
      <c r="A20" s="429" t="s">
        <v>868</v>
      </c>
      <c r="B20" s="829">
        <f>(eff_apyr)</f>
        <v>2020</v>
      </c>
      <c r="C20" s="829"/>
      <c r="D20" s="824" t="s">
        <v>869</v>
      </c>
      <c r="E20" s="824"/>
      <c r="F20" s="824"/>
      <c r="G20" s="824"/>
      <c r="H20" s="824"/>
      <c r="I20" s="824"/>
    </row>
    <row r="21" spans="1:9" ht="15">
      <c r="A21" s="839"/>
      <c r="B21" s="839"/>
      <c r="C21" s="839"/>
      <c r="D21" s="839"/>
      <c r="E21" s="839"/>
      <c r="F21" s="839"/>
      <c r="G21" s="839"/>
      <c r="H21" s="839"/>
      <c r="I21" s="839"/>
    </row>
    <row r="22" spans="1:9" ht="15">
      <c r="A22" s="839"/>
      <c r="B22" s="839"/>
      <c r="C22" s="839"/>
      <c r="D22" s="839"/>
      <c r="E22" s="839"/>
      <c r="F22" s="839"/>
      <c r="G22" s="839"/>
      <c r="H22" s="839"/>
      <c r="I22" s="839"/>
    </row>
    <row r="23" spans="1:9" ht="15">
      <c r="A23" s="824"/>
      <c r="B23" s="824"/>
      <c r="C23" s="824"/>
      <c r="D23" s="824"/>
      <c r="E23" s="824"/>
      <c r="F23" s="824"/>
      <c r="G23" s="824"/>
      <c r="H23" s="824"/>
      <c r="I23" s="824"/>
    </row>
    <row r="24" spans="1:9" ht="15">
      <c r="A24" s="839"/>
      <c r="B24" s="839"/>
      <c r="C24" s="839"/>
      <c r="D24" s="839"/>
      <c r="E24" s="839"/>
      <c r="F24" s="839"/>
      <c r="G24" s="839"/>
      <c r="H24" s="839"/>
      <c r="I24" s="839"/>
    </row>
    <row r="25" spans="1:9" ht="14.25">
      <c r="A25" s="840" t="s">
        <v>870</v>
      </c>
      <c r="B25" s="840"/>
      <c r="C25" s="840"/>
      <c r="D25" s="840"/>
      <c r="E25" s="840"/>
      <c r="F25" s="840"/>
      <c r="G25" s="840"/>
      <c r="H25" s="840"/>
      <c r="I25" s="840"/>
    </row>
    <row r="26" spans="1:9" ht="15">
      <c r="A26" s="839" t="s">
        <v>871</v>
      </c>
      <c r="B26" s="839"/>
      <c r="C26" s="839"/>
      <c r="D26" s="839"/>
      <c r="E26" s="839"/>
      <c r="F26" s="839"/>
      <c r="G26" s="839"/>
      <c r="H26" s="839"/>
      <c r="I26" s="839"/>
    </row>
    <row r="27" spans="1:9" ht="15">
      <c r="A27" s="839"/>
      <c r="B27" s="839"/>
      <c r="C27" s="839"/>
      <c r="D27" s="839"/>
      <c r="E27" s="839"/>
      <c r="F27" s="839"/>
      <c r="G27" s="839"/>
      <c r="H27" s="839"/>
      <c r="I27" s="839"/>
    </row>
    <row r="28" spans="1:9" ht="15">
      <c r="A28" s="839"/>
      <c r="B28" s="839"/>
      <c r="C28" s="839"/>
      <c r="D28" s="839"/>
      <c r="E28" s="839"/>
      <c r="F28" s="839"/>
      <c r="G28" s="839"/>
      <c r="H28" s="839"/>
      <c r="I28" s="839"/>
    </row>
    <row r="29" spans="1:9" ht="15">
      <c r="A29" s="824" t="s">
        <v>872</v>
      </c>
      <c r="B29" s="824"/>
      <c r="C29" s="824"/>
      <c r="D29" s="824"/>
      <c r="E29" s="824"/>
      <c r="F29" s="824"/>
      <c r="G29" s="824"/>
      <c r="H29" s="824"/>
      <c r="I29" s="824"/>
    </row>
    <row r="30" spans="1:9" ht="15">
      <c r="A30" s="850">
        <f>(nameofcountyormunicipaltaxassessor_collector)</f>
        <v>0</v>
      </c>
      <c r="B30" s="850"/>
      <c r="C30" s="850"/>
      <c r="D30" s="850"/>
      <c r="E30" s="850"/>
      <c r="F30" s="850"/>
      <c r="G30" s="824"/>
      <c r="H30" s="824"/>
      <c r="I30" s="824"/>
    </row>
    <row r="31" spans="1:9" ht="15">
      <c r="A31" s="883">
        <f>(countyormunicipality)</f>
        <v>0</v>
      </c>
      <c r="B31" s="883"/>
      <c r="C31" s="883"/>
      <c r="D31" s="883"/>
      <c r="E31" s="883"/>
      <c r="F31" s="883"/>
      <c r="G31" s="824" t="s">
        <v>873</v>
      </c>
      <c r="H31" s="824"/>
      <c r="I31" s="824"/>
    </row>
    <row r="32" spans="1:9" ht="15">
      <c r="A32" s="884">
        <f>(address)</f>
        <v>0</v>
      </c>
      <c r="B32" s="884"/>
      <c r="C32" s="884"/>
      <c r="D32" s="884"/>
      <c r="E32" s="884"/>
      <c r="F32" s="884"/>
      <c r="G32" s="884"/>
      <c r="H32" s="884"/>
      <c r="I32" s="884"/>
    </row>
    <row r="33" spans="1:9" ht="15">
      <c r="A33" s="883">
        <f>(telephonenumber)</f>
        <v>0</v>
      </c>
      <c r="B33" s="883"/>
      <c r="C33" s="883"/>
      <c r="D33" s="883"/>
      <c r="E33" s="883"/>
      <c r="F33" s="883"/>
      <c r="G33" s="836"/>
      <c r="H33" s="836"/>
      <c r="I33" s="836"/>
    </row>
    <row r="34" spans="1:9" ht="15">
      <c r="A34" s="850">
        <f>(emailaddress)</f>
        <v>0</v>
      </c>
      <c r="B34" s="850"/>
      <c r="C34" s="850"/>
      <c r="D34" s="850"/>
      <c r="E34" s="850"/>
      <c r="F34" s="850"/>
      <c r="G34" s="850"/>
      <c r="H34" s="850"/>
      <c r="I34" s="850"/>
    </row>
    <row r="35" spans="1:9" ht="15">
      <c r="A35" s="883">
        <f>(websiteaddress)</f>
        <v>0</v>
      </c>
      <c r="B35" s="883"/>
      <c r="C35" s="883"/>
      <c r="D35" s="883"/>
      <c r="E35" s="883"/>
      <c r="F35" s="883"/>
      <c r="G35" s="883"/>
      <c r="H35" s="883"/>
      <c r="I35" s="883"/>
    </row>
    <row r="36" spans="1:9" ht="15">
      <c r="A36" s="824"/>
      <c r="B36" s="824"/>
      <c r="C36" s="824"/>
      <c r="D36" s="824"/>
      <c r="E36" s="824"/>
      <c r="F36" s="824"/>
      <c r="G36" s="824"/>
      <c r="H36" s="824"/>
      <c r="I36" s="824"/>
    </row>
    <row r="37" spans="1:9" ht="15">
      <c r="A37" s="824"/>
      <c r="B37" s="824"/>
      <c r="C37" s="824"/>
      <c r="D37" s="824"/>
      <c r="E37" s="824"/>
      <c r="F37" s="824"/>
      <c r="G37" s="824"/>
      <c r="H37" s="824"/>
      <c r="I37" s="824"/>
    </row>
    <row r="38" spans="1:9" ht="15">
      <c r="A38" s="824"/>
      <c r="B38" s="824"/>
      <c r="C38" s="824"/>
      <c r="D38" s="824"/>
      <c r="E38" s="824"/>
      <c r="F38" s="824"/>
      <c r="G38" s="824"/>
      <c r="H38" s="824"/>
      <c r="I38" s="824"/>
    </row>
    <row r="39" spans="1:9" ht="15">
      <c r="A39" s="839"/>
      <c r="B39" s="839"/>
      <c r="C39" s="839"/>
      <c r="D39" s="839"/>
      <c r="E39" s="839"/>
      <c r="F39" s="839"/>
      <c r="G39" s="839"/>
      <c r="H39" s="839"/>
      <c r="I39" s="839"/>
    </row>
    <row r="40" spans="1:9" ht="15">
      <c r="A40" s="839"/>
      <c r="B40" s="839"/>
      <c r="C40" s="839"/>
      <c r="D40" s="839"/>
      <c r="E40" s="839"/>
      <c r="F40" s="839"/>
      <c r="G40" s="839"/>
      <c r="H40" s="839"/>
      <c r="I40" s="839"/>
    </row>
    <row r="41" spans="1:9" ht="14.25">
      <c r="A41" s="827"/>
      <c r="B41" s="827"/>
      <c r="C41" s="827"/>
      <c r="D41" s="827"/>
      <c r="E41" s="827"/>
      <c r="F41" s="827"/>
      <c r="G41" s="827"/>
      <c r="H41" s="827"/>
      <c r="I41" s="827"/>
    </row>
    <row r="42" spans="1:9" ht="15">
      <c r="A42" s="839"/>
      <c r="B42" s="839"/>
      <c r="C42" s="839"/>
      <c r="D42" s="839"/>
      <c r="E42" s="839"/>
      <c r="F42" s="839"/>
      <c r="G42" s="839"/>
      <c r="H42" s="839"/>
      <c r="I42" s="839"/>
    </row>
    <row r="43" spans="1:9" ht="15">
      <c r="A43" s="446"/>
      <c r="B43" s="446"/>
      <c r="C43" s="446"/>
      <c r="D43" s="446"/>
      <c r="E43" s="446"/>
      <c r="F43" s="446"/>
      <c r="G43" s="446"/>
      <c r="H43" s="446"/>
      <c r="I43" s="446"/>
    </row>
    <row r="44" spans="1:9" ht="15">
      <c r="A44" s="446"/>
      <c r="B44" s="446"/>
      <c r="C44" s="446"/>
      <c r="D44" s="446"/>
      <c r="E44" s="446"/>
      <c r="F44" s="446"/>
      <c r="G44" s="446"/>
      <c r="H44" s="446"/>
      <c r="I44" s="446"/>
    </row>
    <row r="45" spans="1:9" ht="15">
      <c r="A45" s="446"/>
      <c r="B45" s="446"/>
      <c r="C45" s="446"/>
      <c r="D45" s="446"/>
      <c r="E45" s="446"/>
      <c r="F45" s="446"/>
      <c r="G45" s="446"/>
      <c r="H45" s="446"/>
      <c r="I45" s="446"/>
    </row>
    <row r="46" spans="1:9" ht="15">
      <c r="A46" s="446"/>
      <c r="B46" s="446"/>
      <c r="C46" s="446"/>
      <c r="D46" s="446"/>
      <c r="E46" s="446"/>
      <c r="F46" s="446"/>
      <c r="G46" s="446"/>
      <c r="H46" s="446"/>
      <c r="I46" s="446"/>
    </row>
    <row r="47" spans="1:9" ht="15">
      <c r="A47" s="446"/>
      <c r="B47" s="446"/>
      <c r="C47" s="446"/>
      <c r="D47" s="446"/>
      <c r="E47" s="446"/>
      <c r="F47" s="446"/>
      <c r="G47" s="446"/>
      <c r="H47" s="446"/>
      <c r="I47" s="446"/>
    </row>
    <row r="48" spans="1:9" ht="15">
      <c r="A48" s="446"/>
      <c r="B48" s="446"/>
      <c r="C48" s="446"/>
      <c r="D48" s="446"/>
      <c r="E48" s="446"/>
      <c r="F48" s="446"/>
      <c r="G48" s="446"/>
      <c r="H48" s="446"/>
      <c r="I48" s="446"/>
    </row>
    <row r="49" spans="1:9" ht="15">
      <c r="A49" s="446"/>
      <c r="B49" s="446"/>
      <c r="C49" s="446"/>
      <c r="D49" s="446"/>
      <c r="E49" s="446"/>
      <c r="F49" s="446"/>
      <c r="G49" s="446"/>
      <c r="H49" s="446"/>
      <c r="I49" s="446"/>
    </row>
    <row r="50" spans="1:9" ht="15">
      <c r="A50" s="446"/>
      <c r="B50" s="446"/>
      <c r="C50" s="446"/>
      <c r="D50" s="446"/>
      <c r="E50" s="446"/>
      <c r="F50" s="446"/>
      <c r="G50" s="446"/>
      <c r="H50" s="446"/>
      <c r="I50" s="446"/>
    </row>
    <row r="51" spans="1:9" ht="15">
      <c r="A51" s="446"/>
      <c r="B51" s="446"/>
      <c r="C51" s="446"/>
      <c r="D51" s="446"/>
      <c r="E51" s="446"/>
      <c r="F51" s="446"/>
      <c r="G51" s="446"/>
      <c r="H51" s="446"/>
      <c r="I51" s="446"/>
    </row>
    <row r="52" spans="1:9" ht="15">
      <c r="A52" s="446"/>
      <c r="B52" s="446"/>
      <c r="C52" s="446"/>
      <c r="D52" s="446"/>
      <c r="E52" s="446"/>
      <c r="F52" s="446"/>
      <c r="G52" s="446"/>
      <c r="H52" s="446"/>
      <c r="I52" s="446"/>
    </row>
    <row r="53" spans="1:9" ht="15">
      <c r="A53" s="446"/>
      <c r="B53" s="446"/>
      <c r="C53" s="446"/>
      <c r="D53" s="446"/>
      <c r="E53" s="446"/>
      <c r="F53" s="446"/>
      <c r="G53" s="446"/>
      <c r="H53" s="446"/>
      <c r="I53" s="446"/>
    </row>
    <row r="54" spans="1:9" ht="15">
      <c r="A54" s="429"/>
      <c r="B54" s="429"/>
      <c r="C54" s="429"/>
      <c r="D54" s="429"/>
      <c r="E54" s="429"/>
      <c r="F54" s="429"/>
      <c r="G54" s="429"/>
      <c r="H54" s="429"/>
      <c r="I54" s="429"/>
    </row>
    <row r="55" spans="1:9" ht="15">
      <c r="A55" s="429"/>
      <c r="B55" s="429"/>
      <c r="C55" s="429"/>
      <c r="D55" s="429"/>
      <c r="E55" s="429"/>
      <c r="F55" s="429"/>
      <c r="G55" s="429"/>
      <c r="H55" s="429"/>
      <c r="I55" s="429"/>
    </row>
    <row r="56" spans="1:9" ht="15">
      <c r="A56" s="429"/>
      <c r="B56" s="429"/>
      <c r="C56" s="429"/>
      <c r="D56" s="429"/>
      <c r="E56" s="429"/>
      <c r="F56" s="429"/>
      <c r="G56" s="429"/>
      <c r="H56" s="429"/>
      <c r="I56" s="429"/>
    </row>
    <row r="57" spans="1:9" ht="15">
      <c r="A57" s="429"/>
      <c r="B57" s="429"/>
      <c r="C57" s="429"/>
      <c r="D57" s="429"/>
      <c r="E57" s="429"/>
      <c r="F57" s="429"/>
      <c r="G57" s="429"/>
      <c r="H57" s="429"/>
      <c r="I57" s="429"/>
    </row>
    <row r="58" spans="1:9" ht="15">
      <c r="A58" s="429"/>
      <c r="B58" s="429"/>
      <c r="C58" s="429"/>
      <c r="D58" s="429"/>
      <c r="E58" s="429"/>
      <c r="F58" s="429"/>
      <c r="G58" s="429"/>
      <c r="H58" s="429"/>
      <c r="I58" s="429"/>
    </row>
    <row r="59" spans="1:9" ht="15">
      <c r="A59" s="429"/>
      <c r="B59" s="429"/>
      <c r="C59" s="429"/>
      <c r="D59" s="429"/>
      <c r="E59" s="429"/>
      <c r="F59" s="429"/>
      <c r="G59" s="429"/>
      <c r="H59" s="429"/>
      <c r="I59" s="429"/>
    </row>
    <row r="60" spans="1:9" ht="15">
      <c r="A60" s="429"/>
      <c r="B60" s="429"/>
      <c r="C60" s="429"/>
      <c r="D60" s="429"/>
      <c r="E60" s="429"/>
      <c r="F60" s="429"/>
      <c r="G60" s="429"/>
      <c r="H60" s="429"/>
      <c r="I60" s="429"/>
    </row>
    <row r="61" spans="1:9" ht="15">
      <c r="A61" s="429"/>
      <c r="B61" s="429"/>
      <c r="C61" s="429"/>
      <c r="D61" s="429"/>
      <c r="E61" s="429"/>
      <c r="F61" s="429"/>
      <c r="G61" s="429"/>
      <c r="H61" s="429"/>
      <c r="I61" s="429"/>
    </row>
    <row r="62" spans="1:9" ht="15">
      <c r="A62" s="429"/>
      <c r="B62" s="429"/>
      <c r="C62" s="429"/>
      <c r="D62" s="429"/>
      <c r="E62" s="429"/>
      <c r="F62" s="429"/>
      <c r="G62" s="429"/>
      <c r="H62" s="429"/>
      <c r="I62" s="429"/>
    </row>
    <row r="63" spans="1:9" ht="15">
      <c r="A63" s="429"/>
      <c r="B63" s="429"/>
      <c r="C63" s="429"/>
      <c r="D63" s="429"/>
      <c r="E63" s="429"/>
      <c r="F63" s="429"/>
      <c r="G63" s="429"/>
      <c r="H63" s="429"/>
      <c r="I63" s="429"/>
    </row>
    <row r="64" spans="1:9" ht="15">
      <c r="A64" s="429"/>
      <c r="B64" s="429"/>
      <c r="C64" s="429"/>
      <c r="D64" s="429"/>
      <c r="E64" s="429"/>
      <c r="F64" s="429"/>
      <c r="G64" s="429"/>
      <c r="H64" s="429"/>
      <c r="I64" s="429"/>
    </row>
    <row r="65" spans="1:9" ht="15">
      <c r="A65" s="429"/>
      <c r="B65" s="429"/>
      <c r="C65" s="429"/>
      <c r="D65" s="429"/>
      <c r="E65" s="429"/>
      <c r="F65" s="429"/>
      <c r="G65" s="429"/>
      <c r="H65" s="429"/>
      <c r="I65" s="429"/>
    </row>
  </sheetData>
  <sheetProtection password="CCA6" sheet="1" selectLockedCells="1"/>
  <mergeCells count="52">
    <mergeCell ref="A41:I41"/>
    <mergeCell ref="A42:I42"/>
    <mergeCell ref="A3:I4"/>
    <mergeCell ref="A35:I35"/>
    <mergeCell ref="A36:I36"/>
    <mergeCell ref="A37:I37"/>
    <mergeCell ref="A38:I38"/>
    <mergeCell ref="A39:I39"/>
    <mergeCell ref="A32:I32"/>
    <mergeCell ref="A40:I40"/>
    <mergeCell ref="A31:F31"/>
    <mergeCell ref="G31:I31"/>
    <mergeCell ref="A33:F33"/>
    <mergeCell ref="G33:I33"/>
    <mergeCell ref="A34:I34"/>
    <mergeCell ref="A30:F30"/>
    <mergeCell ref="G30:I30"/>
    <mergeCell ref="B20:C20"/>
    <mergeCell ref="D20:I20"/>
    <mergeCell ref="A21:I21"/>
    <mergeCell ref="A22:I22"/>
    <mergeCell ref="A23:I23"/>
    <mergeCell ref="A24:I24"/>
    <mergeCell ref="A25:I25"/>
    <mergeCell ref="A26:I26"/>
    <mergeCell ref="A27:I27"/>
    <mergeCell ref="A28:I28"/>
    <mergeCell ref="A29:I29"/>
    <mergeCell ref="A15:I15"/>
    <mergeCell ref="A16:I16"/>
    <mergeCell ref="A17:I17"/>
    <mergeCell ref="A18:I18"/>
    <mergeCell ref="A19:B19"/>
    <mergeCell ref="C19:F19"/>
    <mergeCell ref="H19:I19"/>
    <mergeCell ref="A9:E9"/>
    <mergeCell ref="F9:I9"/>
    <mergeCell ref="A10:I10"/>
    <mergeCell ref="A11:I11"/>
    <mergeCell ref="A12:A14"/>
    <mergeCell ref="B12:D12"/>
    <mergeCell ref="H12:I14"/>
    <mergeCell ref="B13:D13"/>
    <mergeCell ref="B14:D14"/>
    <mergeCell ref="A1:I1"/>
    <mergeCell ref="A5:I5"/>
    <mergeCell ref="A6:I6"/>
    <mergeCell ref="A7:I7"/>
    <mergeCell ref="B8:C8"/>
    <mergeCell ref="D8:I8"/>
    <mergeCell ref="G2:H2"/>
    <mergeCell ref="C2:E2"/>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B8" sqref="B8:C8"/>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849" t="s">
        <v>874</v>
      </c>
      <c r="B1" s="849"/>
      <c r="C1" s="849"/>
      <c r="D1" s="849"/>
      <c r="E1" s="849"/>
      <c r="F1" s="849"/>
      <c r="G1" s="849"/>
      <c r="H1" s="849"/>
      <c r="I1" s="849"/>
    </row>
    <row r="2" spans="1:9" ht="33">
      <c r="A2" s="398"/>
      <c r="B2" s="398"/>
      <c r="C2" s="885" t="s">
        <v>875</v>
      </c>
      <c r="D2" s="885"/>
      <c r="E2" s="885"/>
      <c r="F2" s="398">
        <f>SUM(eff_apyr)</f>
        <v>2020</v>
      </c>
      <c r="G2" s="882" t="s">
        <v>856</v>
      </c>
      <c r="H2" s="882"/>
      <c r="I2" s="398"/>
    </row>
    <row r="3" spans="1:9" ht="14.25" customHeight="1">
      <c r="A3" s="817" t="s">
        <v>857</v>
      </c>
      <c r="B3" s="817"/>
      <c r="C3" s="817"/>
      <c r="D3" s="817"/>
      <c r="E3" s="817"/>
      <c r="F3" s="817"/>
      <c r="G3" s="817"/>
      <c r="H3" s="817"/>
      <c r="I3" s="817"/>
    </row>
    <row r="4" spans="1:9" ht="14.25" customHeight="1">
      <c r="A4" s="817"/>
      <c r="B4" s="817"/>
      <c r="C4" s="817"/>
      <c r="D4" s="817"/>
      <c r="E4" s="817"/>
      <c r="F4" s="817"/>
      <c r="G4" s="817"/>
      <c r="H4" s="817"/>
      <c r="I4" s="817"/>
    </row>
    <row r="5" spans="1:9" ht="33">
      <c r="A5" s="817">
        <f>(countyormunicipality)</f>
        <v>0</v>
      </c>
      <c r="B5" s="817"/>
      <c r="C5" s="817"/>
      <c r="D5" s="817"/>
      <c r="E5" s="817"/>
      <c r="F5" s="817"/>
      <c r="G5" s="817"/>
      <c r="H5" s="817"/>
      <c r="I5" s="817"/>
    </row>
    <row r="6" spans="1:9" ht="14.25">
      <c r="A6" s="827"/>
      <c r="B6" s="827"/>
      <c r="C6" s="827"/>
      <c r="D6" s="827"/>
      <c r="E6" s="827"/>
      <c r="F6" s="827"/>
      <c r="G6" s="827"/>
      <c r="H6" s="827"/>
      <c r="I6" s="827"/>
    </row>
    <row r="7" spans="1:9" ht="12.75">
      <c r="A7" s="843"/>
      <c r="B7" s="843"/>
      <c r="C7" s="843"/>
      <c r="D7" s="843"/>
      <c r="E7" s="843"/>
      <c r="F7" s="843"/>
      <c r="G7" s="843"/>
      <c r="H7" s="843"/>
      <c r="I7" s="843"/>
    </row>
    <row r="8" spans="1:9" ht="15">
      <c r="A8" s="429" t="s">
        <v>858</v>
      </c>
      <c r="B8" s="881"/>
      <c r="C8" s="881"/>
      <c r="D8" s="824" t="s">
        <v>859</v>
      </c>
      <c r="E8" s="824"/>
      <c r="F8" s="824"/>
      <c r="G8" s="824"/>
      <c r="H8" s="824"/>
      <c r="I8" s="824"/>
    </row>
    <row r="9" spans="1:9" ht="15">
      <c r="A9" s="829">
        <f>(countyormunicipality)</f>
        <v>0</v>
      </c>
      <c r="B9" s="829"/>
      <c r="C9" s="829"/>
      <c r="D9" s="829"/>
      <c r="E9" s="829"/>
      <c r="F9" s="824" t="s">
        <v>876</v>
      </c>
      <c r="G9" s="824"/>
      <c r="H9" s="824"/>
      <c r="I9" s="824"/>
    </row>
    <row r="10" spans="1:9" ht="15">
      <c r="A10" s="838" t="s">
        <v>877</v>
      </c>
      <c r="B10" s="838"/>
      <c r="C10" s="838"/>
      <c r="D10" s="838"/>
      <c r="E10" s="838"/>
      <c r="F10" s="824"/>
      <c r="G10" s="824"/>
      <c r="H10" s="824"/>
      <c r="I10" s="824"/>
    </row>
    <row r="11" spans="1:9" ht="15">
      <c r="A11" s="839"/>
      <c r="B11" s="839"/>
      <c r="C11" s="839"/>
      <c r="D11" s="839"/>
      <c r="E11" s="839"/>
      <c r="F11" s="839"/>
      <c r="G11" s="839"/>
      <c r="H11" s="839"/>
      <c r="I11" s="839"/>
    </row>
    <row r="12" spans="1:9" ht="15">
      <c r="A12" s="824" t="s">
        <v>878</v>
      </c>
      <c r="B12" s="824"/>
      <c r="C12" s="839">
        <f>(countyormunicipality)</f>
        <v>0</v>
      </c>
      <c r="D12" s="839"/>
      <c r="E12" s="839"/>
      <c r="F12" s="839"/>
      <c r="G12" s="824" t="s">
        <v>879</v>
      </c>
      <c r="H12" s="824"/>
      <c r="I12" s="824"/>
    </row>
    <row r="13" spans="1:9" ht="16.5" customHeight="1">
      <c r="A13" s="824" t="s">
        <v>880</v>
      </c>
      <c r="B13" s="824"/>
      <c r="C13" s="824"/>
      <c r="D13" s="862"/>
      <c r="E13" s="862"/>
      <c r="F13" s="862"/>
      <c r="G13" s="862"/>
      <c r="H13" s="862"/>
      <c r="I13" s="862"/>
    </row>
    <row r="14" spans="1:9" ht="15">
      <c r="A14" s="839"/>
      <c r="B14" s="839"/>
      <c r="C14" s="839"/>
      <c r="D14" s="839"/>
      <c r="E14" s="839"/>
      <c r="F14" s="839"/>
      <c r="G14" s="839"/>
      <c r="H14" s="839"/>
      <c r="I14" s="839"/>
    </row>
    <row r="15" spans="1:9" ht="15">
      <c r="A15" s="824" t="s">
        <v>861</v>
      </c>
      <c r="B15" s="824"/>
      <c r="C15" s="824"/>
      <c r="D15" s="824"/>
      <c r="E15" s="475" t="s">
        <v>523</v>
      </c>
      <c r="F15" s="476"/>
      <c r="G15" s="446" t="s">
        <v>862</v>
      </c>
      <c r="H15" s="839"/>
      <c r="I15" s="839"/>
    </row>
    <row r="16" spans="1:9" ht="15">
      <c r="A16" s="824" t="s">
        <v>863</v>
      </c>
      <c r="B16" s="824"/>
      <c r="C16" s="824"/>
      <c r="D16" s="824"/>
      <c r="E16" s="438" t="s">
        <v>523</v>
      </c>
      <c r="F16" s="477"/>
      <c r="G16" s="446" t="s">
        <v>862</v>
      </c>
      <c r="H16" s="839"/>
      <c r="I16" s="839"/>
    </row>
    <row r="17" spans="1:9" ht="15">
      <c r="A17" s="824" t="s">
        <v>864</v>
      </c>
      <c r="B17" s="824"/>
      <c r="C17" s="824"/>
      <c r="D17" s="824"/>
      <c r="E17" s="438" t="s">
        <v>523</v>
      </c>
      <c r="F17" s="477"/>
      <c r="G17" s="446" t="s">
        <v>862</v>
      </c>
      <c r="H17" s="839"/>
      <c r="I17" s="839"/>
    </row>
    <row r="18" spans="1:9" ht="15">
      <c r="A18" s="824" t="s">
        <v>881</v>
      </c>
      <c r="B18" s="824"/>
      <c r="C18" s="824"/>
      <c r="D18" s="824"/>
      <c r="E18" s="438" t="s">
        <v>523</v>
      </c>
      <c r="F18" s="436"/>
      <c r="G18" s="446" t="s">
        <v>862</v>
      </c>
      <c r="H18" s="839"/>
      <c r="I18" s="839"/>
    </row>
    <row r="19" spans="1:9" ht="15">
      <c r="A19" s="839"/>
      <c r="B19" s="839"/>
      <c r="C19" s="839"/>
      <c r="D19" s="839"/>
      <c r="E19" s="839"/>
      <c r="F19" s="839"/>
      <c r="G19" s="839"/>
      <c r="H19" s="839"/>
      <c r="I19" s="839"/>
    </row>
    <row r="20" spans="1:9" ht="15">
      <c r="A20" s="824" t="s">
        <v>865</v>
      </c>
      <c r="B20" s="824"/>
      <c r="C20" s="824"/>
      <c r="D20" s="824"/>
      <c r="E20" s="824"/>
      <c r="F20" s="824"/>
      <c r="G20" s="824"/>
      <c r="H20" s="824"/>
      <c r="I20" s="824"/>
    </row>
    <row r="21" spans="1:9" ht="15">
      <c r="A21" s="829">
        <f>(countyormunicipality)</f>
        <v>0</v>
      </c>
      <c r="B21" s="829"/>
      <c r="C21" s="824" t="s">
        <v>866</v>
      </c>
      <c r="D21" s="824"/>
      <c r="E21" s="824"/>
      <c r="F21" s="824"/>
      <c r="G21" s="478">
        <f>(eff_txyr)</f>
        <v>2019</v>
      </c>
      <c r="H21" s="824" t="s">
        <v>867</v>
      </c>
      <c r="I21" s="824"/>
    </row>
    <row r="22" spans="1:9" ht="15">
      <c r="A22" s="429" t="s">
        <v>868</v>
      </c>
      <c r="B22" s="829">
        <f>(eff_apyr)</f>
        <v>2020</v>
      </c>
      <c r="C22" s="829"/>
      <c r="D22" s="824" t="s">
        <v>869</v>
      </c>
      <c r="E22" s="824"/>
      <c r="F22" s="824"/>
      <c r="G22" s="824"/>
      <c r="H22" s="824"/>
      <c r="I22" s="824"/>
    </row>
    <row r="23" spans="1:9" ht="15">
      <c r="A23" s="839"/>
      <c r="B23" s="839"/>
      <c r="C23" s="839"/>
      <c r="D23" s="839"/>
      <c r="E23" s="839"/>
      <c r="F23" s="839"/>
      <c r="G23" s="839"/>
      <c r="H23" s="839"/>
      <c r="I23" s="839"/>
    </row>
    <row r="24" spans="1:9" ht="15">
      <c r="A24" s="824" t="s">
        <v>882</v>
      </c>
      <c r="B24" s="824"/>
      <c r="C24" s="824"/>
      <c r="D24" s="824"/>
      <c r="E24" s="824"/>
      <c r="F24" s="829">
        <f>(countyormunicipality)</f>
        <v>0</v>
      </c>
      <c r="G24" s="829"/>
      <c r="H24" s="446" t="s">
        <v>883</v>
      </c>
      <c r="I24" s="446"/>
    </row>
    <row r="25" spans="1:9" ht="15">
      <c r="A25" s="824" t="s">
        <v>884</v>
      </c>
      <c r="B25" s="824"/>
      <c r="C25" s="824"/>
      <c r="D25" s="824"/>
      <c r="E25" s="824"/>
      <c r="F25" s="824"/>
      <c r="G25" s="824"/>
      <c r="H25" s="824"/>
      <c r="I25" s="824"/>
    </row>
    <row r="26" spans="1:9" ht="15">
      <c r="A26" s="839"/>
      <c r="B26" s="839"/>
      <c r="C26" s="839"/>
      <c r="D26" s="839"/>
      <c r="E26" s="839"/>
      <c r="F26" s="839"/>
      <c r="G26" s="839"/>
      <c r="H26" s="839"/>
      <c r="I26" s="839"/>
    </row>
    <row r="27" spans="1:9" ht="14.25">
      <c r="A27" s="840" t="s">
        <v>870</v>
      </c>
      <c r="B27" s="840"/>
      <c r="C27" s="840"/>
      <c r="D27" s="840"/>
      <c r="E27" s="840"/>
      <c r="F27" s="840"/>
      <c r="G27" s="840"/>
      <c r="H27" s="840"/>
      <c r="I27" s="840"/>
    </row>
    <row r="28" spans="1:9" ht="15">
      <c r="A28" s="839" t="s">
        <v>871</v>
      </c>
      <c r="B28" s="839"/>
      <c r="C28" s="839"/>
      <c r="D28" s="839"/>
      <c r="E28" s="839"/>
      <c r="F28" s="839"/>
      <c r="G28" s="839"/>
      <c r="H28" s="839"/>
      <c r="I28" s="839"/>
    </row>
    <row r="29" spans="1:9" ht="15">
      <c r="A29" s="839"/>
      <c r="B29" s="839"/>
      <c r="C29" s="839"/>
      <c r="D29" s="839"/>
      <c r="E29" s="839"/>
      <c r="F29" s="839"/>
      <c r="G29" s="839"/>
      <c r="H29" s="839"/>
      <c r="I29" s="839"/>
    </row>
    <row r="30" spans="1:9" ht="15">
      <c r="A30" s="839"/>
      <c r="B30" s="839"/>
      <c r="C30" s="839"/>
      <c r="D30" s="839"/>
      <c r="E30" s="839"/>
      <c r="F30" s="839"/>
      <c r="G30" s="839"/>
      <c r="H30" s="839"/>
      <c r="I30" s="839"/>
    </row>
    <row r="31" spans="1:9" ht="15">
      <c r="A31" s="824" t="s">
        <v>872</v>
      </c>
      <c r="B31" s="824"/>
      <c r="C31" s="824"/>
      <c r="D31" s="824"/>
      <c r="E31" s="824"/>
      <c r="F31" s="824"/>
      <c r="G31" s="824"/>
      <c r="H31" s="824"/>
      <c r="I31" s="824"/>
    </row>
    <row r="32" spans="1:9" ht="15">
      <c r="A32" s="850">
        <f>(nameofcountyormunicipaltaxassessor_collector)</f>
        <v>0</v>
      </c>
      <c r="B32" s="850"/>
      <c r="C32" s="850"/>
      <c r="D32" s="850"/>
      <c r="E32" s="850"/>
      <c r="F32" s="850"/>
      <c r="G32" s="824"/>
      <c r="H32" s="824"/>
      <c r="I32" s="824"/>
    </row>
    <row r="33" spans="1:9" ht="15">
      <c r="A33" s="883">
        <f>(countyormunicipality)</f>
        <v>0</v>
      </c>
      <c r="B33" s="883"/>
      <c r="C33" s="883"/>
      <c r="D33" s="883"/>
      <c r="E33" s="883"/>
      <c r="F33" s="883"/>
      <c r="G33" s="824" t="s">
        <v>873</v>
      </c>
      <c r="H33" s="824"/>
      <c r="I33" s="824"/>
    </row>
    <row r="34" spans="1:9" ht="15">
      <c r="A34" s="850">
        <f>(address)</f>
        <v>0</v>
      </c>
      <c r="B34" s="850"/>
      <c r="C34" s="850"/>
      <c r="D34" s="850"/>
      <c r="E34" s="850"/>
      <c r="F34" s="850"/>
      <c r="G34" s="850"/>
      <c r="H34" s="850"/>
      <c r="I34" s="850"/>
    </row>
    <row r="35" spans="1:9" ht="15">
      <c r="A35" s="886">
        <f>(telephonenumber)</f>
        <v>0</v>
      </c>
      <c r="B35" s="886"/>
      <c r="C35" s="886"/>
      <c r="D35" s="886"/>
      <c r="E35" s="886"/>
      <c r="F35" s="886"/>
      <c r="G35" s="838"/>
      <c r="H35" s="838"/>
      <c r="I35" s="838"/>
    </row>
    <row r="36" spans="1:9" ht="15">
      <c r="A36" s="850">
        <f>(emailaddress)</f>
        <v>0</v>
      </c>
      <c r="B36" s="850"/>
      <c r="C36" s="850"/>
      <c r="D36" s="850"/>
      <c r="E36" s="850"/>
      <c r="F36" s="850"/>
      <c r="G36" s="850"/>
      <c r="H36" s="850"/>
      <c r="I36" s="850"/>
    </row>
    <row r="37" spans="1:9" ht="15">
      <c r="A37" s="883">
        <f>(websiteaddress)</f>
        <v>0</v>
      </c>
      <c r="B37" s="883"/>
      <c r="C37" s="883"/>
      <c r="D37" s="883"/>
      <c r="E37" s="883"/>
      <c r="F37" s="883"/>
      <c r="G37" s="883"/>
      <c r="H37" s="883"/>
      <c r="I37" s="883"/>
    </row>
    <row r="38" spans="1:9" ht="15">
      <c r="A38" s="824"/>
      <c r="B38" s="824"/>
      <c r="C38" s="824"/>
      <c r="D38" s="824"/>
      <c r="E38" s="824"/>
      <c r="F38" s="824"/>
      <c r="G38" s="824"/>
      <c r="H38" s="824"/>
      <c r="I38" s="824"/>
    </row>
    <row r="39" spans="1:9" ht="15">
      <c r="A39" s="824"/>
      <c r="B39" s="824"/>
      <c r="C39" s="824"/>
      <c r="D39" s="824"/>
      <c r="E39" s="824"/>
      <c r="F39" s="824"/>
      <c r="G39" s="824"/>
      <c r="H39" s="824"/>
      <c r="I39" s="824"/>
    </row>
    <row r="40" spans="1:9" ht="15">
      <c r="A40" s="824" t="s">
        <v>885</v>
      </c>
      <c r="B40" s="824"/>
      <c r="C40" s="824"/>
      <c r="D40" s="824"/>
      <c r="E40" s="824"/>
      <c r="F40" s="824"/>
      <c r="G40" s="824"/>
      <c r="H40" s="824"/>
      <c r="I40" s="824"/>
    </row>
    <row r="41" spans="1:9" ht="15">
      <c r="A41" s="839"/>
      <c r="B41" s="839"/>
      <c r="C41" s="839"/>
      <c r="D41" s="839"/>
      <c r="E41" s="839"/>
      <c r="F41" s="839"/>
      <c r="G41" s="839"/>
      <c r="H41" s="839"/>
      <c r="I41" s="839"/>
    </row>
    <row r="42" spans="1:9" ht="15">
      <c r="A42" s="446" t="s">
        <v>886</v>
      </c>
      <c r="B42" s="830"/>
      <c r="C42" s="830"/>
      <c r="D42" s="830"/>
      <c r="E42" s="433" t="s">
        <v>611</v>
      </c>
      <c r="F42" s="829">
        <f>(meetingplace)</f>
        <v>0</v>
      </c>
      <c r="G42" s="829"/>
      <c r="H42" s="829"/>
      <c r="I42" s="829"/>
    </row>
    <row r="43" spans="1:9" ht="14.25">
      <c r="A43" s="827"/>
      <c r="B43" s="827"/>
      <c r="C43" s="827"/>
      <c r="D43" s="827"/>
      <c r="E43" s="827"/>
      <c r="F43" s="827"/>
      <c r="G43" s="827"/>
      <c r="H43" s="827"/>
      <c r="I43" s="827"/>
    </row>
    <row r="44" spans="1:9" ht="15">
      <c r="A44" s="429" t="s">
        <v>887</v>
      </c>
      <c r="B44" s="830"/>
      <c r="C44" s="830"/>
      <c r="D44" s="830"/>
      <c r="E44" s="433" t="s">
        <v>675</v>
      </c>
      <c r="F44" s="829">
        <f>(meetingplace)</f>
        <v>0</v>
      </c>
      <c r="G44" s="829"/>
      <c r="H44" s="829"/>
      <c r="I44" s="829"/>
    </row>
    <row r="45" spans="1:9" ht="15">
      <c r="A45" s="446"/>
      <c r="B45" s="446"/>
      <c r="C45" s="446"/>
      <c r="D45" s="446"/>
      <c r="E45" s="446"/>
      <c r="F45" s="446"/>
      <c r="G45" s="446"/>
      <c r="H45" s="446"/>
      <c r="I45" s="446"/>
    </row>
    <row r="46" spans="1:9" ht="15">
      <c r="A46" s="446"/>
      <c r="B46" s="446"/>
      <c r="C46" s="446"/>
      <c r="D46" s="446"/>
      <c r="E46" s="446"/>
      <c r="F46" s="446"/>
      <c r="G46" s="446"/>
      <c r="H46" s="446"/>
      <c r="I46" s="446"/>
    </row>
    <row r="47" spans="1:9" ht="15">
      <c r="A47" s="446"/>
      <c r="B47" s="446"/>
      <c r="C47" s="446"/>
      <c r="D47" s="446"/>
      <c r="E47" s="446"/>
      <c r="F47" s="446"/>
      <c r="G47" s="446"/>
      <c r="H47" s="446"/>
      <c r="I47" s="446"/>
    </row>
    <row r="48" spans="1:9" ht="15">
      <c r="A48" s="446"/>
      <c r="B48" s="446"/>
      <c r="C48" s="446"/>
      <c r="D48" s="446"/>
      <c r="E48" s="446"/>
      <c r="F48" s="446"/>
      <c r="G48" s="446"/>
      <c r="H48" s="446"/>
      <c r="I48" s="446"/>
    </row>
    <row r="49" spans="1:9" ht="15">
      <c r="A49" s="446"/>
      <c r="B49" s="446"/>
      <c r="C49" s="446"/>
      <c r="D49" s="446"/>
      <c r="E49" s="446"/>
      <c r="F49" s="446"/>
      <c r="G49" s="446"/>
      <c r="H49" s="446"/>
      <c r="I49" s="446"/>
    </row>
    <row r="50" spans="1:9" ht="15">
      <c r="A50" s="446"/>
      <c r="B50" s="446"/>
      <c r="C50" s="446"/>
      <c r="D50" s="446"/>
      <c r="E50" s="446"/>
      <c r="F50" s="446"/>
      <c r="G50" s="446"/>
      <c r="H50" s="446"/>
      <c r="I50" s="446"/>
    </row>
    <row r="51" spans="1:9" ht="15">
      <c r="A51" s="446"/>
      <c r="B51" s="446"/>
      <c r="C51" s="446"/>
      <c r="D51" s="446"/>
      <c r="E51" s="446"/>
      <c r="F51" s="446"/>
      <c r="G51" s="446"/>
      <c r="H51" s="446"/>
      <c r="I51" s="446"/>
    </row>
    <row r="52" spans="1:9" ht="15">
      <c r="A52" s="446"/>
      <c r="B52" s="446"/>
      <c r="C52" s="446"/>
      <c r="D52" s="446"/>
      <c r="E52" s="446"/>
      <c r="F52" s="446"/>
      <c r="G52" s="446"/>
      <c r="H52" s="446"/>
      <c r="I52" s="446"/>
    </row>
    <row r="53" spans="1:9" ht="15">
      <c r="A53" s="446"/>
      <c r="B53" s="446"/>
      <c r="C53" s="446"/>
      <c r="D53" s="446"/>
      <c r="E53" s="446"/>
      <c r="F53" s="446"/>
      <c r="G53" s="446"/>
      <c r="H53" s="446"/>
      <c r="I53" s="446"/>
    </row>
    <row r="54" spans="1:9" ht="15">
      <c r="A54" s="446"/>
      <c r="B54" s="446"/>
      <c r="C54" s="446"/>
      <c r="D54" s="446"/>
      <c r="E54" s="446"/>
      <c r="F54" s="446"/>
      <c r="G54" s="446"/>
      <c r="H54" s="446"/>
      <c r="I54" s="446"/>
    </row>
    <row r="55" spans="1:9" ht="15">
      <c r="A55" s="446"/>
      <c r="B55" s="446"/>
      <c r="C55" s="446"/>
      <c r="D55" s="446"/>
      <c r="E55" s="446"/>
      <c r="F55" s="446"/>
      <c r="G55" s="446"/>
      <c r="H55" s="446"/>
      <c r="I55" s="446"/>
    </row>
    <row r="56" spans="1:9" ht="15">
      <c r="A56" s="429"/>
      <c r="B56" s="429"/>
      <c r="C56" s="429"/>
      <c r="D56" s="429"/>
      <c r="E56" s="429"/>
      <c r="F56" s="429"/>
      <c r="G56" s="429"/>
      <c r="H56" s="429"/>
      <c r="I56" s="429"/>
    </row>
    <row r="57" spans="1:9" ht="15">
      <c r="A57" s="429"/>
      <c r="B57" s="429"/>
      <c r="C57" s="429"/>
      <c r="D57" s="429"/>
      <c r="E57" s="429"/>
      <c r="F57" s="429"/>
      <c r="G57" s="429"/>
      <c r="H57" s="429"/>
      <c r="I57" s="429"/>
    </row>
    <row r="58" spans="1:9" ht="15">
      <c r="A58" s="429"/>
      <c r="B58" s="429"/>
      <c r="C58" s="429"/>
      <c r="D58" s="429"/>
      <c r="E58" s="429"/>
      <c r="F58" s="429"/>
      <c r="G58" s="429"/>
      <c r="H58" s="429"/>
      <c r="I58" s="429"/>
    </row>
  </sheetData>
  <sheetProtection password="CCA6" sheet="1" selectLockedCells="1"/>
  <mergeCells count="59">
    <mergeCell ref="G12:I12"/>
    <mergeCell ref="A13:C13"/>
    <mergeCell ref="D13:I13"/>
    <mergeCell ref="A43:I43"/>
    <mergeCell ref="B44:D44"/>
    <mergeCell ref="F44:I44"/>
    <mergeCell ref="A31:I31"/>
    <mergeCell ref="A40:I40"/>
    <mergeCell ref="A41:I41"/>
    <mergeCell ref="A34:I34"/>
    <mergeCell ref="A33:F33"/>
    <mergeCell ref="G33:I33"/>
    <mergeCell ref="A23:I23"/>
    <mergeCell ref="A24:E24"/>
    <mergeCell ref="F24:G24"/>
    <mergeCell ref="A26:I26"/>
    <mergeCell ref="A25:I25"/>
    <mergeCell ref="A29:I29"/>
    <mergeCell ref="A30:I30"/>
    <mergeCell ref="B42:D42"/>
    <mergeCell ref="F42:I42"/>
    <mergeCell ref="A39:I39"/>
    <mergeCell ref="A32:F32"/>
    <mergeCell ref="G32:I32"/>
    <mergeCell ref="G35:I35"/>
    <mergeCell ref="A36:I36"/>
    <mergeCell ref="A37:I37"/>
    <mergeCell ref="A38:I38"/>
    <mergeCell ref="A35:F35"/>
    <mergeCell ref="G2:H2"/>
    <mergeCell ref="C2:E2"/>
    <mergeCell ref="A10:I10"/>
    <mergeCell ref="A14:I14"/>
    <mergeCell ref="H15:I18"/>
    <mergeCell ref="A16:D16"/>
    <mergeCell ref="A17:D17"/>
    <mergeCell ref="A18:D18"/>
    <mergeCell ref="A11:I11"/>
    <mergeCell ref="A12:B12"/>
    <mergeCell ref="A9:E9"/>
    <mergeCell ref="F9:I9"/>
    <mergeCell ref="A21:B21"/>
    <mergeCell ref="C21:F21"/>
    <mergeCell ref="A15:D15"/>
    <mergeCell ref="A5:I5"/>
    <mergeCell ref="A6:I6"/>
    <mergeCell ref="A19:I19"/>
    <mergeCell ref="A20:I20"/>
    <mergeCell ref="C12:F12"/>
    <mergeCell ref="A1:I1"/>
    <mergeCell ref="A7:I7"/>
    <mergeCell ref="B8:C8"/>
    <mergeCell ref="D8:I8"/>
    <mergeCell ref="A3:I4"/>
    <mergeCell ref="A28:I28"/>
    <mergeCell ref="H21:I21"/>
    <mergeCell ref="A27:I27"/>
    <mergeCell ref="B22:C22"/>
    <mergeCell ref="D22:I22"/>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2.xml><?xml version="1.0" encoding="utf-8"?>
<worksheet xmlns="http://schemas.openxmlformats.org/spreadsheetml/2006/main" xmlns:r="http://schemas.openxmlformats.org/officeDocument/2006/relationships">
  <dimension ref="A1:D115"/>
  <sheetViews>
    <sheetView showGridLines="0" zoomScaleSheetLayoutView="100" workbookViewId="0" topLeftCell="A70">
      <selection activeCell="D25" sqref="D25"/>
    </sheetView>
  </sheetViews>
  <sheetFormatPr defaultColWidth="9.33203125" defaultRowHeight="12.75"/>
  <cols>
    <col min="1" max="1" width="9.33203125" style="1" customWidth="1"/>
    <col min="2" max="2" width="86" style="1" customWidth="1"/>
    <col min="3" max="3" width="20.83203125" style="1" customWidth="1"/>
    <col min="4" max="4" width="27.33203125" style="53" customWidth="1"/>
    <col min="5" max="5" width="2.16015625" style="1" customWidth="1"/>
    <col min="6" max="16384" width="9.33203125" style="1" customWidth="1"/>
  </cols>
  <sheetData>
    <row r="1" spans="1:4" ht="18.75">
      <c r="A1" s="570" t="s">
        <v>94</v>
      </c>
      <c r="B1" s="570"/>
      <c r="C1" s="570"/>
      <c r="D1" s="54" t="s">
        <v>95</v>
      </c>
    </row>
    <row r="2" spans="1:4" ht="25.5">
      <c r="A2" s="628" t="s">
        <v>96</v>
      </c>
      <c r="B2" s="628"/>
      <c r="C2" s="628"/>
      <c r="D2" s="55">
        <v>44039</v>
      </c>
    </row>
    <row r="3" spans="1:4" ht="20.25">
      <c r="A3" s="620" t="s">
        <v>97</v>
      </c>
      <c r="B3" s="620"/>
      <c r="C3" s="620"/>
      <c r="D3" s="620"/>
    </row>
    <row r="4" spans="1:4" ht="15">
      <c r="A4" s="621" t="str">
        <f>(eff_desc)</f>
        <v>RSP-SPECIAL ROAD (2020)</v>
      </c>
      <c r="B4" s="621"/>
      <c r="C4" s="622" t="s">
        <v>98</v>
      </c>
      <c r="D4" s="623"/>
    </row>
    <row r="5" spans="1:4" ht="15">
      <c r="A5" s="624" t="s">
        <v>99</v>
      </c>
      <c r="B5" s="625"/>
      <c r="C5" s="626" t="s">
        <v>100</v>
      </c>
      <c r="D5" s="627"/>
    </row>
    <row r="6" spans="1:4" ht="12" customHeight="1">
      <c r="A6" s="598"/>
      <c r="B6" s="598"/>
      <c r="C6" s="598"/>
      <c r="D6" s="598"/>
    </row>
    <row r="7" spans="1:4" ht="196.5" customHeight="1">
      <c r="A7" s="612" t="s">
        <v>101</v>
      </c>
      <c r="B7" s="613"/>
      <c r="C7" s="613"/>
      <c r="D7" s="613"/>
    </row>
    <row r="8" spans="1:4" ht="15.75">
      <c r="A8" s="599" t="s">
        <v>102</v>
      </c>
      <c r="B8" s="599"/>
      <c r="C8" s="599"/>
      <c r="D8" s="599"/>
    </row>
    <row r="9" spans="1:4" ht="40.5" customHeight="1">
      <c r="A9" s="606" t="s">
        <v>103</v>
      </c>
      <c r="B9" s="607"/>
      <c r="C9" s="607"/>
      <c r="D9" s="607"/>
    </row>
    <row r="10" spans="1:4" ht="33.75" customHeight="1">
      <c r="A10" s="57" t="s">
        <v>104</v>
      </c>
      <c r="B10" s="616" t="s">
        <v>105</v>
      </c>
      <c r="C10" s="617"/>
      <c r="D10" s="58" t="s">
        <v>106</v>
      </c>
    </row>
    <row r="11" spans="1:4" ht="78.75" customHeight="1">
      <c r="A11" s="59">
        <v>1</v>
      </c>
      <c r="B11" s="593" t="s">
        <v>107</v>
      </c>
      <c r="C11" s="594"/>
      <c r="D11" s="60">
        <f>SUM(eff_histtxblrecog)</f>
        <v>659852804</v>
      </c>
    </row>
    <row r="12" spans="1:4" ht="34.5" customHeight="1">
      <c r="A12" s="61">
        <v>2</v>
      </c>
      <c r="B12" s="602" t="s">
        <v>108</v>
      </c>
      <c r="C12" s="603"/>
      <c r="D12" s="64">
        <f>SUM(eff_histtaxceiling)</f>
        <v>0</v>
      </c>
    </row>
    <row r="13" spans="1:4" ht="23.25" customHeight="1">
      <c r="A13" s="59">
        <v>3</v>
      </c>
      <c r="B13" s="65" t="s">
        <v>109</v>
      </c>
      <c r="C13" s="66"/>
      <c r="D13" s="60">
        <f>SUM(D11-D12)</f>
        <v>659852804</v>
      </c>
    </row>
    <row r="14" spans="1:4" ht="21" customHeight="1">
      <c r="A14" s="59">
        <v>4</v>
      </c>
      <c r="B14" s="608" t="s">
        <v>110</v>
      </c>
      <c r="C14" s="594"/>
      <c r="D14" s="67">
        <f>SUM(eff_histtaxrate)*100</f>
        <v>0.14026</v>
      </c>
    </row>
    <row r="15" spans="1:4" ht="37.5" customHeight="1">
      <c r="A15" s="600">
        <v>5</v>
      </c>
      <c r="B15" s="618" t="s">
        <v>111</v>
      </c>
      <c r="C15" s="619"/>
      <c r="D15" s="614"/>
    </row>
    <row r="16" spans="1:4" ht="21.75" customHeight="1">
      <c r="A16" s="601"/>
      <c r="B16" s="68" t="s">
        <v>112</v>
      </c>
      <c r="C16" s="69">
        <v>0</v>
      </c>
      <c r="D16" s="615"/>
    </row>
    <row r="17" spans="1:4" ht="21" customHeight="1">
      <c r="A17" s="601"/>
      <c r="B17" s="68" t="s">
        <v>113</v>
      </c>
      <c r="C17" s="71">
        <v>0</v>
      </c>
      <c r="D17" s="615"/>
    </row>
    <row r="18" spans="1:4" ht="21.75" customHeight="1">
      <c r="A18" s="61"/>
      <c r="B18" s="72" t="s">
        <v>114</v>
      </c>
      <c r="C18" s="73"/>
      <c r="D18" s="74">
        <f>SUM(C16-C17)</f>
        <v>0</v>
      </c>
    </row>
    <row r="19" spans="1:4" ht="18" customHeight="1">
      <c r="A19" s="579">
        <v>6</v>
      </c>
      <c r="B19" s="610" t="s">
        <v>115</v>
      </c>
      <c r="C19" s="611"/>
      <c r="D19" s="75"/>
    </row>
    <row r="20" spans="1:4" ht="21.75" customHeight="1">
      <c r="A20" s="580"/>
      <c r="B20" s="76" t="s">
        <v>116</v>
      </c>
      <c r="C20" s="77">
        <v>0</v>
      </c>
      <c r="D20" s="75"/>
    </row>
    <row r="21" spans="1:4" ht="21.75" customHeight="1">
      <c r="A21" s="580"/>
      <c r="B21" s="76" t="s">
        <v>117</v>
      </c>
      <c r="C21" s="78">
        <v>0</v>
      </c>
      <c r="D21" s="75"/>
    </row>
    <row r="22" spans="1:4" ht="21.75" customHeight="1">
      <c r="A22" s="580"/>
      <c r="B22" s="631" t="s">
        <v>118</v>
      </c>
      <c r="C22" s="632"/>
      <c r="D22" s="70">
        <f>SUM(C20-C21)</f>
        <v>0</v>
      </c>
    </row>
    <row r="23" spans="1:4" ht="21.75" customHeight="1">
      <c r="A23" s="80">
        <v>7</v>
      </c>
      <c r="B23" s="634" t="s">
        <v>119</v>
      </c>
      <c r="C23" s="635"/>
      <c r="D23" s="81">
        <f>SUM(D18,D22)</f>
        <v>0</v>
      </c>
    </row>
    <row r="24" spans="1:4" ht="21.75" customHeight="1">
      <c r="A24" s="80">
        <v>8</v>
      </c>
      <c r="B24" s="634" t="s">
        <v>120</v>
      </c>
      <c r="C24" s="574"/>
      <c r="D24" s="81">
        <f>SUM(D13,D23)</f>
        <v>659852804</v>
      </c>
    </row>
    <row r="25" spans="1:4" ht="34.5" customHeight="1">
      <c r="A25" s="80">
        <v>9</v>
      </c>
      <c r="B25" s="575" t="s">
        <v>121</v>
      </c>
      <c r="C25" s="574"/>
      <c r="D25" s="82">
        <v>0</v>
      </c>
    </row>
    <row r="26" spans="1:4" ht="18.75">
      <c r="A26" s="570" t="s">
        <v>94</v>
      </c>
      <c r="B26" s="570"/>
      <c r="C26" s="570"/>
      <c r="D26" s="54" t="s">
        <v>95</v>
      </c>
    </row>
    <row r="27" spans="1:4" ht="35.25" customHeight="1">
      <c r="A27" s="83" t="s">
        <v>104</v>
      </c>
      <c r="B27" s="609" t="s">
        <v>122</v>
      </c>
      <c r="C27" s="609"/>
      <c r="D27" s="84" t="s">
        <v>106</v>
      </c>
    </row>
    <row r="28" spans="1:4" ht="94.5" customHeight="1">
      <c r="A28" s="600">
        <v>10</v>
      </c>
      <c r="B28" s="618" t="s">
        <v>123</v>
      </c>
      <c r="C28" s="619"/>
      <c r="D28" s="614"/>
    </row>
    <row r="29" spans="1:4" ht="24" customHeight="1">
      <c r="A29" s="601"/>
      <c r="B29" s="68" t="s">
        <v>124</v>
      </c>
      <c r="C29" s="85">
        <f>SUM(eff_histabsolutexempt)</f>
        <v>42213</v>
      </c>
      <c r="D29" s="615"/>
    </row>
    <row r="30" spans="1:4" ht="33" customHeight="1">
      <c r="A30" s="601"/>
      <c r="B30" s="68" t="s">
        <v>125</v>
      </c>
      <c r="C30" s="86">
        <f>SUM(eff_partialexempt)</f>
        <v>210150</v>
      </c>
      <c r="D30" s="615"/>
    </row>
    <row r="31" spans="1:4" ht="23.25" customHeight="1">
      <c r="A31" s="61"/>
      <c r="B31" s="62" t="s">
        <v>126</v>
      </c>
      <c r="C31" s="63"/>
      <c r="D31" s="87">
        <f>SUM(C29,C30)</f>
        <v>252363</v>
      </c>
    </row>
    <row r="32" spans="1:4" ht="66.75" customHeight="1">
      <c r="A32" s="600">
        <v>11</v>
      </c>
      <c r="B32" s="589" t="s">
        <v>127</v>
      </c>
      <c r="C32" s="633"/>
      <c r="D32" s="638"/>
    </row>
    <row r="33" spans="1:4" ht="22.5" customHeight="1">
      <c r="A33" s="601"/>
      <c r="B33" s="68" t="s">
        <v>128</v>
      </c>
      <c r="C33" s="88">
        <f>SUM(eff_histprdmkt)</f>
        <v>12830</v>
      </c>
      <c r="D33" s="639"/>
    </row>
    <row r="34" spans="1:4" ht="19.5" customHeight="1">
      <c r="A34" s="601"/>
      <c r="B34" s="68" t="s">
        <v>129</v>
      </c>
      <c r="C34" s="89">
        <f>SUM(eff_prd)</f>
        <v>3160</v>
      </c>
      <c r="D34" s="639"/>
    </row>
    <row r="35" spans="1:4" ht="19.5" customHeight="1">
      <c r="A35" s="61"/>
      <c r="B35" s="62" t="s">
        <v>130</v>
      </c>
      <c r="C35" s="63"/>
      <c r="D35" s="64">
        <f>SUM(C33-C34)</f>
        <v>9670</v>
      </c>
    </row>
    <row r="36" spans="1:4" ht="18.75" customHeight="1">
      <c r="A36" s="59">
        <v>12</v>
      </c>
      <c r="B36" s="629" t="s">
        <v>131</v>
      </c>
      <c r="C36" s="630"/>
      <c r="D36" s="60">
        <f>SUM(D25,D31,D35)</f>
        <v>262033</v>
      </c>
    </row>
    <row r="37" spans="1:4" ht="16.5" customHeight="1">
      <c r="A37" s="59">
        <v>13</v>
      </c>
      <c r="B37" s="593" t="s">
        <v>132</v>
      </c>
      <c r="C37" s="630"/>
      <c r="D37" s="60">
        <f>SUM(D24-D36)</f>
        <v>659590771</v>
      </c>
    </row>
    <row r="38" spans="1:4" ht="18.75" customHeight="1">
      <c r="A38" s="59">
        <v>14</v>
      </c>
      <c r="B38" s="593" t="s">
        <v>133</v>
      </c>
      <c r="C38" s="630"/>
      <c r="D38" s="90">
        <f>SUM(D14)*D37/100</f>
        <v>925142.0154046</v>
      </c>
    </row>
    <row r="39" spans="1:4" ht="81" customHeight="1">
      <c r="A39" s="59">
        <v>15</v>
      </c>
      <c r="B39" s="593" t="s">
        <v>134</v>
      </c>
      <c r="C39" s="594"/>
      <c r="D39" s="91"/>
    </row>
    <row r="40" spans="1:4" ht="57" customHeight="1">
      <c r="A40" s="59">
        <v>16</v>
      </c>
      <c r="B40" s="593" t="s">
        <v>135</v>
      </c>
      <c r="C40" s="630"/>
      <c r="D40" s="90">
        <f>SUM(D38:D39)</f>
        <v>925142.0154046</v>
      </c>
    </row>
    <row r="41" spans="1:4" ht="69" customHeight="1">
      <c r="A41" s="600">
        <v>17</v>
      </c>
      <c r="B41" s="589" t="s">
        <v>136</v>
      </c>
      <c r="C41" s="590"/>
      <c r="D41" s="636"/>
    </row>
    <row r="42" spans="1:4" ht="20.25" customHeight="1">
      <c r="A42" s="601"/>
      <c r="B42" s="68" t="s">
        <v>137</v>
      </c>
      <c r="C42" s="85">
        <f>SUM(eff_txbl)</f>
        <v>453678649</v>
      </c>
      <c r="D42" s="601"/>
    </row>
    <row r="43" spans="1:4" ht="52.5" customHeight="1">
      <c r="A43" s="601"/>
      <c r="B43" s="92" t="s">
        <v>138</v>
      </c>
      <c r="C43" s="86">
        <f>SUM(eff_pollution)</f>
        <v>0</v>
      </c>
      <c r="D43" s="637"/>
    </row>
    <row r="44" spans="1:4" ht="19.5" customHeight="1">
      <c r="A44" s="61"/>
      <c r="B44" s="62" t="s">
        <v>139</v>
      </c>
      <c r="C44" s="63"/>
      <c r="D44" s="64">
        <f>SUM(C42-C43)</f>
        <v>453678649</v>
      </c>
    </row>
    <row r="45" spans="1:4" ht="19.5" customHeight="1">
      <c r="A45" s="570" t="s">
        <v>94</v>
      </c>
      <c r="B45" s="570"/>
      <c r="C45" s="570"/>
      <c r="D45" s="54" t="s">
        <v>95</v>
      </c>
    </row>
    <row r="46" spans="1:4" ht="19.5" customHeight="1">
      <c r="A46" s="93" t="s">
        <v>104</v>
      </c>
      <c r="B46" s="591" t="s">
        <v>122</v>
      </c>
      <c r="C46" s="592"/>
      <c r="D46" s="93" t="s">
        <v>106</v>
      </c>
    </row>
    <row r="47" spans="1:4" ht="33" customHeight="1">
      <c r="A47" s="600">
        <v>18</v>
      </c>
      <c r="B47" s="604" t="s">
        <v>140</v>
      </c>
      <c r="C47" s="605"/>
      <c r="D47" s="94"/>
    </row>
    <row r="48" spans="1:4" ht="99" customHeight="1">
      <c r="A48" s="601"/>
      <c r="B48" s="95" t="s">
        <v>141</v>
      </c>
      <c r="C48" s="96">
        <v>0</v>
      </c>
      <c r="D48" s="97" t="s">
        <v>142</v>
      </c>
    </row>
    <row r="49" spans="1:4" ht="152.25" customHeight="1">
      <c r="A49" s="601"/>
      <c r="B49" s="92" t="s">
        <v>143</v>
      </c>
      <c r="C49" s="71">
        <v>0</v>
      </c>
      <c r="D49" s="98"/>
    </row>
    <row r="50" spans="1:4" ht="21" customHeight="1">
      <c r="A50" s="61"/>
      <c r="B50" s="62" t="s">
        <v>144</v>
      </c>
      <c r="C50" s="63"/>
      <c r="D50" s="64">
        <f>SUM(C48:C49)</f>
        <v>0</v>
      </c>
    </row>
    <row r="51" spans="1:4" ht="38.25" customHeight="1">
      <c r="A51" s="99">
        <v>19</v>
      </c>
      <c r="B51" s="645" t="s">
        <v>145</v>
      </c>
      <c r="C51" s="646"/>
      <c r="D51" s="101">
        <f>SUM(eff_taxceiling)</f>
        <v>0</v>
      </c>
    </row>
    <row r="52" spans="1:4" ht="25.5" customHeight="1">
      <c r="A52" s="59">
        <v>20</v>
      </c>
      <c r="B52" s="640" t="s">
        <v>146</v>
      </c>
      <c r="C52" s="641"/>
      <c r="D52" s="60">
        <f>SUM(D44,D50)-D51</f>
        <v>453678649</v>
      </c>
    </row>
    <row r="53" spans="1:4" ht="49.5" customHeight="1">
      <c r="A53" s="59">
        <v>21</v>
      </c>
      <c r="B53" s="593" t="s">
        <v>147</v>
      </c>
      <c r="C53" s="594"/>
      <c r="D53" s="102">
        <v>0</v>
      </c>
    </row>
    <row r="54" spans="1:4" ht="92.25" customHeight="1">
      <c r="A54" s="59">
        <v>22</v>
      </c>
      <c r="B54" s="593" t="s">
        <v>148</v>
      </c>
      <c r="C54" s="594"/>
      <c r="D54" s="60">
        <f>SUM(eff_newtxbl)</f>
        <v>2539900</v>
      </c>
    </row>
    <row r="55" spans="1:4" ht="22.5" customHeight="1">
      <c r="A55" s="59">
        <v>23</v>
      </c>
      <c r="B55" s="593" t="s">
        <v>149</v>
      </c>
      <c r="C55" s="594"/>
      <c r="D55" s="60">
        <f>SUM(D53:D54)</f>
        <v>2539900</v>
      </c>
    </row>
    <row r="56" spans="1:4" ht="22.5" customHeight="1">
      <c r="A56" s="59">
        <v>24</v>
      </c>
      <c r="B56" s="593" t="s">
        <v>150</v>
      </c>
      <c r="C56" s="594"/>
      <c r="D56" s="60">
        <f>SUM(D52,-D55)</f>
        <v>451138749</v>
      </c>
    </row>
    <row r="57" spans="1:4" ht="21.75" customHeight="1">
      <c r="A57" s="59">
        <v>25</v>
      </c>
      <c r="B57" s="593" t="s">
        <v>151</v>
      </c>
      <c r="C57" s="594"/>
      <c r="D57" s="103">
        <f>SUM(D40/D56)*100</f>
        <v>0.2050681785715108</v>
      </c>
    </row>
    <row r="58" spans="1:4" ht="19.5" customHeight="1">
      <c r="A58" s="570" t="s">
        <v>94</v>
      </c>
      <c r="B58" s="570"/>
      <c r="C58" s="570"/>
      <c r="D58" s="54" t="s">
        <v>95</v>
      </c>
    </row>
    <row r="59" spans="1:4" ht="29.25" customHeight="1">
      <c r="A59" s="571" t="s">
        <v>152</v>
      </c>
      <c r="B59" s="571"/>
      <c r="C59" s="571"/>
      <c r="D59" s="571"/>
    </row>
    <row r="60" spans="1:4" ht="335.25" customHeight="1">
      <c r="A60" s="651" t="s">
        <v>153</v>
      </c>
      <c r="B60" s="651"/>
      <c r="C60" s="651"/>
      <c r="D60" s="651"/>
    </row>
    <row r="61" spans="1:4" ht="33.75" customHeight="1">
      <c r="A61" s="93" t="s">
        <v>104</v>
      </c>
      <c r="B61" s="591" t="s">
        <v>154</v>
      </c>
      <c r="C61" s="592"/>
      <c r="D61" s="93" t="s">
        <v>106</v>
      </c>
    </row>
    <row r="62" spans="1:4" ht="48.75" customHeight="1">
      <c r="A62" s="104">
        <v>26</v>
      </c>
      <c r="B62" s="645" t="s">
        <v>155</v>
      </c>
      <c r="C62" s="652"/>
      <c r="D62" s="105">
        <v>0</v>
      </c>
    </row>
    <row r="63" spans="1:4" ht="20.25" customHeight="1">
      <c r="A63" s="579">
        <v>27</v>
      </c>
      <c r="B63" s="106" t="s">
        <v>156</v>
      </c>
      <c r="C63" s="107"/>
      <c r="D63" s="108">
        <v>0</v>
      </c>
    </row>
    <row r="64" spans="1:4" ht="39" customHeight="1">
      <c r="A64" s="580"/>
      <c r="B64" s="109" t="s">
        <v>157</v>
      </c>
      <c r="C64" s="110">
        <v>0</v>
      </c>
      <c r="D64" s="111"/>
    </row>
    <row r="65" spans="1:4" ht="68.25" customHeight="1">
      <c r="A65" s="581"/>
      <c r="B65" s="112" t="s">
        <v>158</v>
      </c>
      <c r="C65" s="110">
        <v>0</v>
      </c>
      <c r="D65" s="113"/>
    </row>
    <row r="66" spans="1:4" ht="57" customHeight="1">
      <c r="A66" s="114">
        <v>28</v>
      </c>
      <c r="B66" s="595" t="s">
        <v>159</v>
      </c>
      <c r="C66" s="596"/>
      <c r="D66" s="116">
        <v>0</v>
      </c>
    </row>
    <row r="67" spans="1:4" ht="94.5" customHeight="1">
      <c r="A67" s="579">
        <v>29</v>
      </c>
      <c r="B67" s="610" t="s">
        <v>160</v>
      </c>
      <c r="C67" s="611"/>
      <c r="D67" s="638"/>
    </row>
    <row r="68" spans="1:4" ht="76.5" customHeight="1">
      <c r="A68" s="580"/>
      <c r="B68" s="76" t="s">
        <v>161</v>
      </c>
      <c r="C68" s="117">
        <v>0</v>
      </c>
      <c r="D68" s="650"/>
    </row>
    <row r="69" spans="1:4" ht="21" customHeight="1">
      <c r="A69" s="580"/>
      <c r="B69" s="118" t="s">
        <v>162</v>
      </c>
      <c r="C69" s="117">
        <v>0</v>
      </c>
      <c r="D69" s="650"/>
    </row>
    <row r="70" spans="1:4" ht="50.25" customHeight="1">
      <c r="A70" s="580"/>
      <c r="B70" s="118" t="s">
        <v>163</v>
      </c>
      <c r="C70" s="117">
        <v>0</v>
      </c>
      <c r="D70" s="75"/>
    </row>
    <row r="71" spans="1:4" ht="19.5" customHeight="1">
      <c r="A71" s="581"/>
      <c r="B71" s="119" t="s">
        <v>164</v>
      </c>
      <c r="C71" s="120"/>
      <c r="D71" s="121">
        <f>SUM(C68,-C69,-C70)</f>
        <v>0</v>
      </c>
    </row>
    <row r="72" spans="1:4" ht="31.5" customHeight="1">
      <c r="A72" s="114">
        <v>30</v>
      </c>
      <c r="B72" s="575" t="s">
        <v>165</v>
      </c>
      <c r="C72" s="597"/>
      <c r="D72" s="122">
        <v>0</v>
      </c>
    </row>
    <row r="73" spans="1:4" ht="20.25" customHeight="1">
      <c r="A73" s="114">
        <v>31</v>
      </c>
      <c r="B73" s="123" t="s">
        <v>166</v>
      </c>
      <c r="C73" s="124"/>
      <c r="D73" s="60">
        <f>SUM(D71,-D72)</f>
        <v>0</v>
      </c>
    </row>
    <row r="74" spans="1:4" ht="63.75" customHeight="1">
      <c r="A74" s="579">
        <v>32</v>
      </c>
      <c r="B74" s="648" t="s">
        <v>167</v>
      </c>
      <c r="C74" s="649"/>
      <c r="D74" s="125"/>
    </row>
    <row r="75" spans="1:4" ht="33" customHeight="1">
      <c r="A75" s="580"/>
      <c r="B75" s="115" t="s">
        <v>168</v>
      </c>
      <c r="C75" s="126">
        <v>0</v>
      </c>
      <c r="D75" s="127"/>
    </row>
    <row r="76" spans="1:4" ht="18.75" customHeight="1">
      <c r="A76" s="580"/>
      <c r="B76" s="115" t="s">
        <v>169</v>
      </c>
      <c r="C76" s="128">
        <v>0</v>
      </c>
      <c r="D76" s="127"/>
    </row>
    <row r="77" spans="1:4" ht="18" customHeight="1">
      <c r="A77" s="580"/>
      <c r="B77" s="115" t="s">
        <v>170</v>
      </c>
      <c r="C77" s="128">
        <v>0</v>
      </c>
      <c r="D77" s="127"/>
    </row>
    <row r="78" spans="1:4" ht="19.5" customHeight="1">
      <c r="A78" s="581"/>
      <c r="B78" s="79" t="s">
        <v>171</v>
      </c>
      <c r="C78" s="129">
        <v>0</v>
      </c>
      <c r="D78" s="130">
        <v>0</v>
      </c>
    </row>
    <row r="79" spans="1:4" ht="54" customHeight="1">
      <c r="A79" s="114">
        <v>33</v>
      </c>
      <c r="B79" s="631" t="s">
        <v>172</v>
      </c>
      <c r="C79" s="647"/>
      <c r="D79" s="131" t="e">
        <f>SUM(D73)/(D78)</f>
        <v>#DIV/0!</v>
      </c>
    </row>
    <row r="80" spans="1:4" ht="33.75" customHeight="1">
      <c r="A80" s="99">
        <v>34</v>
      </c>
      <c r="B80" s="582" t="s">
        <v>173</v>
      </c>
      <c r="C80" s="583"/>
      <c r="D80" s="132">
        <f>SUM(D52)</f>
        <v>453678649</v>
      </c>
    </row>
    <row r="81" spans="1:4" ht="18.75" customHeight="1">
      <c r="A81" s="80">
        <v>35</v>
      </c>
      <c r="B81" s="642" t="s">
        <v>174</v>
      </c>
      <c r="C81" s="643"/>
      <c r="D81" s="133" t="e">
        <f>SUM(D79/D80)*100</f>
        <v>#DIV/0!</v>
      </c>
    </row>
    <row r="82" spans="1:4" ht="64.5" customHeight="1">
      <c r="A82" s="134">
        <v>36</v>
      </c>
      <c r="B82" s="587" t="s">
        <v>175</v>
      </c>
      <c r="C82" s="588"/>
      <c r="D82" s="135" t="e">
        <f>SUM(D66,D81)</f>
        <v>#DIV/0!</v>
      </c>
    </row>
    <row r="83" spans="1:4" ht="18.75" customHeight="1">
      <c r="A83" s="570" t="s">
        <v>94</v>
      </c>
      <c r="B83" s="570"/>
      <c r="C83" s="570"/>
      <c r="D83" s="54" t="s">
        <v>95</v>
      </c>
    </row>
    <row r="84" spans="1:4" ht="21.75" customHeight="1">
      <c r="A84" s="571" t="s">
        <v>176</v>
      </c>
      <c r="B84" s="571"/>
      <c r="C84" s="571"/>
      <c r="D84" s="571"/>
    </row>
    <row r="85" spans="1:4" ht="108" customHeight="1">
      <c r="A85" s="584" t="s">
        <v>177</v>
      </c>
      <c r="B85" s="584"/>
      <c r="C85" s="584"/>
      <c r="D85" s="584"/>
    </row>
    <row r="86" spans="1:4" ht="15.75">
      <c r="A86" s="136" t="s">
        <v>104</v>
      </c>
      <c r="B86" s="585" t="s">
        <v>178</v>
      </c>
      <c r="C86" s="586"/>
      <c r="D86" s="138" t="s">
        <v>106</v>
      </c>
    </row>
    <row r="87" spans="1:4" ht="54" customHeight="1">
      <c r="A87" s="139">
        <v>37</v>
      </c>
      <c r="B87" s="573" t="s">
        <v>179</v>
      </c>
      <c r="C87" s="574"/>
      <c r="D87" s="140">
        <v>0</v>
      </c>
    </row>
    <row r="88" spans="1:4" ht="33.75" customHeight="1">
      <c r="A88" s="80">
        <v>38</v>
      </c>
      <c r="B88" s="573" t="s">
        <v>173</v>
      </c>
      <c r="C88" s="574"/>
      <c r="D88" s="141">
        <f>SUM(D52)</f>
        <v>453678649</v>
      </c>
    </row>
    <row r="89" spans="1:4" ht="19.5" customHeight="1">
      <c r="A89" s="80">
        <v>39</v>
      </c>
      <c r="B89" s="575" t="s">
        <v>180</v>
      </c>
      <c r="C89" s="573"/>
      <c r="D89" s="142">
        <f>SUM(D87/D88)*100</f>
        <v>0</v>
      </c>
    </row>
    <row r="90" spans="1:4" ht="15.75">
      <c r="A90" s="114">
        <v>40</v>
      </c>
      <c r="B90" s="575" t="s">
        <v>181</v>
      </c>
      <c r="C90" s="574"/>
      <c r="D90" s="133" t="e">
        <f>SUM(D82,D89)</f>
        <v>#DIV/0!</v>
      </c>
    </row>
    <row r="91" spans="1:4" ht="15.75">
      <c r="A91" s="143"/>
      <c r="B91" s="144"/>
      <c r="C91" s="144"/>
      <c r="D91" s="145"/>
    </row>
    <row r="92" spans="1:4" ht="15.75">
      <c r="A92" s="571" t="s">
        <v>182</v>
      </c>
      <c r="B92" s="571"/>
      <c r="C92" s="571"/>
      <c r="D92" s="571"/>
    </row>
    <row r="93" spans="1:4" ht="15" customHeight="1">
      <c r="A93" s="143"/>
      <c r="B93" s="144"/>
      <c r="C93" s="144"/>
      <c r="D93" s="145"/>
    </row>
    <row r="94" spans="1:4" ht="15.75">
      <c r="A94" s="572" t="s">
        <v>183</v>
      </c>
      <c r="B94" s="572"/>
      <c r="C94" s="572"/>
      <c r="D94" s="145"/>
    </row>
    <row r="95" spans="1:4" ht="15.75">
      <c r="A95" s="143"/>
      <c r="B95" s="144"/>
      <c r="C95" s="144"/>
      <c r="D95" s="145"/>
    </row>
    <row r="96" spans="1:4" ht="15.75">
      <c r="A96" s="147"/>
      <c r="B96" s="572" t="s">
        <v>184</v>
      </c>
      <c r="C96" s="572"/>
      <c r="D96" s="148">
        <f>SUM(D57)</f>
        <v>0.2050681785715108</v>
      </c>
    </row>
    <row r="97" spans="1:4" ht="15">
      <c r="A97" s="147"/>
      <c r="B97" s="147" t="s">
        <v>185</v>
      </c>
      <c r="C97" s="147"/>
      <c r="D97" s="149"/>
    </row>
    <row r="98" spans="1:4" ht="15">
      <c r="A98" s="147"/>
      <c r="B98" s="572"/>
      <c r="C98" s="572"/>
      <c r="D98" s="150"/>
    </row>
    <row r="99" spans="1:4" ht="15">
      <c r="A99" s="147"/>
      <c r="B99" s="147" t="s">
        <v>186</v>
      </c>
      <c r="C99" s="147"/>
      <c r="D99" s="149"/>
    </row>
    <row r="100" spans="1:4" ht="15.75">
      <c r="A100" s="147"/>
      <c r="B100" s="572" t="s">
        <v>187</v>
      </c>
      <c r="C100" s="572"/>
      <c r="D100" s="151"/>
    </row>
    <row r="101" spans="1:4" ht="15">
      <c r="A101" s="147"/>
      <c r="B101" s="146"/>
      <c r="C101" s="146"/>
      <c r="D101" s="150"/>
    </row>
    <row r="102" spans="1:4" ht="15.75">
      <c r="A102" s="143"/>
      <c r="B102" s="144"/>
      <c r="C102" s="144"/>
      <c r="D102" s="145"/>
    </row>
    <row r="103" spans="1:4" ht="15.75">
      <c r="A103" s="571" t="s">
        <v>188</v>
      </c>
      <c r="B103" s="571"/>
      <c r="C103" s="571"/>
      <c r="D103" s="571"/>
    </row>
    <row r="104" spans="1:4" ht="15">
      <c r="A104" s="576" t="s">
        <v>189</v>
      </c>
      <c r="B104" s="644"/>
      <c r="C104" s="644"/>
      <c r="D104" s="644"/>
    </row>
    <row r="105" spans="1:4" ht="36.75" customHeight="1">
      <c r="A105" s="644"/>
      <c r="B105" s="644"/>
      <c r="C105" s="644"/>
      <c r="D105" s="644"/>
    </row>
    <row r="107" spans="1:4" ht="15">
      <c r="A107" s="576" t="s">
        <v>190</v>
      </c>
      <c r="B107" s="577"/>
      <c r="C107" s="147"/>
      <c r="D107" s="149"/>
    </row>
    <row r="108" spans="1:4" ht="15">
      <c r="A108" s="576"/>
      <c r="B108" s="578"/>
      <c r="C108" s="147"/>
      <c r="D108" s="149"/>
    </row>
    <row r="109" ht="15">
      <c r="B109" s="147" t="s">
        <v>191</v>
      </c>
    </row>
    <row r="110" spans="1:4" ht="15">
      <c r="A110" s="576" t="s">
        <v>192</v>
      </c>
      <c r="B110" s="577"/>
      <c r="C110" s="147"/>
      <c r="D110" s="149"/>
    </row>
    <row r="111" spans="1:4" ht="15">
      <c r="A111" s="576"/>
      <c r="B111" s="578"/>
      <c r="C111" s="147"/>
      <c r="D111" s="152"/>
    </row>
    <row r="112" spans="1:4" ht="15">
      <c r="A112" s="147"/>
      <c r="B112" s="147" t="s">
        <v>193</v>
      </c>
      <c r="C112" s="147"/>
      <c r="D112" s="147" t="s">
        <v>194</v>
      </c>
    </row>
    <row r="114" spans="1:3" ht="15.75">
      <c r="A114" s="568" t="s">
        <v>195</v>
      </c>
      <c r="B114" s="568"/>
      <c r="C114" s="568"/>
    </row>
    <row r="115" spans="1:2" ht="15">
      <c r="A115" s="569" t="s">
        <v>196</v>
      </c>
      <c r="B115" s="569"/>
    </row>
  </sheetData>
  <sheetProtection password="CCA6" sheet="1" selectLockedCells="1"/>
  <mergeCells count="89">
    <mergeCell ref="B81:C81"/>
    <mergeCell ref="A104:D105"/>
    <mergeCell ref="B51:C51"/>
    <mergeCell ref="B79:C79"/>
    <mergeCell ref="B74:C74"/>
    <mergeCell ref="B67:C67"/>
    <mergeCell ref="D67:D69"/>
    <mergeCell ref="B61:C61"/>
    <mergeCell ref="A60:D60"/>
    <mergeCell ref="B62:C62"/>
    <mergeCell ref="B24:C24"/>
    <mergeCell ref="B25:C25"/>
    <mergeCell ref="A67:A71"/>
    <mergeCell ref="A58:C58"/>
    <mergeCell ref="B56:C56"/>
    <mergeCell ref="A63:A65"/>
    <mergeCell ref="A59:D59"/>
    <mergeCell ref="B52:C52"/>
    <mergeCell ref="B57:C57"/>
    <mergeCell ref="D28:D30"/>
    <mergeCell ref="A41:A43"/>
    <mergeCell ref="D41:D43"/>
    <mergeCell ref="A47:A49"/>
    <mergeCell ref="B40:C40"/>
    <mergeCell ref="A32:A34"/>
    <mergeCell ref="D32:D34"/>
    <mergeCell ref="B55:C55"/>
    <mergeCell ref="B36:C36"/>
    <mergeCell ref="B37:C37"/>
    <mergeCell ref="A28:A30"/>
    <mergeCell ref="B28:C28"/>
    <mergeCell ref="B22:C22"/>
    <mergeCell ref="B39:C39"/>
    <mergeCell ref="B32:C32"/>
    <mergeCell ref="B38:C38"/>
    <mergeCell ref="B23:C23"/>
    <mergeCell ref="A1:C1"/>
    <mergeCell ref="A3:D3"/>
    <mergeCell ref="A4:B4"/>
    <mergeCell ref="C4:D4"/>
    <mergeCell ref="A5:B5"/>
    <mergeCell ref="C5:D5"/>
    <mergeCell ref="A2:C2"/>
    <mergeCell ref="B19:C19"/>
    <mergeCell ref="A7:D7"/>
    <mergeCell ref="D15:D17"/>
    <mergeCell ref="B10:C10"/>
    <mergeCell ref="B15:C15"/>
    <mergeCell ref="A19:A22"/>
    <mergeCell ref="A6:D6"/>
    <mergeCell ref="A8:D8"/>
    <mergeCell ref="A15:A17"/>
    <mergeCell ref="B12:C12"/>
    <mergeCell ref="B47:C47"/>
    <mergeCell ref="A9:D9"/>
    <mergeCell ref="B14:C14"/>
    <mergeCell ref="A26:C26"/>
    <mergeCell ref="B27:C27"/>
    <mergeCell ref="B11:C11"/>
    <mergeCell ref="B87:C87"/>
    <mergeCell ref="B82:C82"/>
    <mergeCell ref="B90:C90"/>
    <mergeCell ref="B41:C41"/>
    <mergeCell ref="A45:C45"/>
    <mergeCell ref="B46:C46"/>
    <mergeCell ref="B53:C53"/>
    <mergeCell ref="B54:C54"/>
    <mergeCell ref="B66:C66"/>
    <mergeCell ref="B72:C72"/>
    <mergeCell ref="A103:D103"/>
    <mergeCell ref="A107:A108"/>
    <mergeCell ref="B107:B108"/>
    <mergeCell ref="A110:A111"/>
    <mergeCell ref="B110:B111"/>
    <mergeCell ref="A74:A78"/>
    <mergeCell ref="B80:C80"/>
    <mergeCell ref="A84:D84"/>
    <mergeCell ref="A85:D85"/>
    <mergeCell ref="B86:C86"/>
    <mergeCell ref="A114:C114"/>
    <mergeCell ref="A115:B115"/>
    <mergeCell ref="A83:C83"/>
    <mergeCell ref="A92:D92"/>
    <mergeCell ref="A94:C94"/>
    <mergeCell ref="B98:C98"/>
    <mergeCell ref="B100:C100"/>
    <mergeCell ref="B96:C96"/>
    <mergeCell ref="B88:C88"/>
    <mergeCell ref="B89:C89"/>
  </mergeCells>
  <printOptions/>
  <pageMargins left="0.20000000298023224" right="0.20000000298023224" top="0.25" bottom="0.25" header="0.30000001192092896" footer="0.30000001192092896"/>
  <pageSetup errors="blank" fitToHeight="5" horizontalDpi="300" verticalDpi="300" orientation="portrait" scale="82"/>
  <headerFooter>
    <oddHeader>&amp;L&amp;12&amp;D   &amp;T&amp;R&amp;12&amp;P</oddHeader>
  </headerFooter>
  <rowBreaks count="4" manualBreakCount="4">
    <brk id="25" max="255" man="1"/>
    <brk id="44" max="255" man="1"/>
    <brk id="57" max="255" man="1"/>
    <brk id="82" max="255" man="1"/>
  </rowBreaks>
  <legacyDrawing r:id="rId2"/>
</worksheet>
</file>

<file path=xl/worksheets/sheet3.xml><?xml version="1.0" encoding="utf-8"?>
<worksheet xmlns="http://schemas.openxmlformats.org/spreadsheetml/2006/main" xmlns:r="http://schemas.openxmlformats.org/officeDocument/2006/relationships">
  <dimension ref="A1:M138"/>
  <sheetViews>
    <sheetView zoomScalePageLayoutView="0" workbookViewId="0" topLeftCell="A1">
      <selection activeCell="B15" sqref="B15"/>
    </sheetView>
  </sheetViews>
  <sheetFormatPr defaultColWidth="9.33203125" defaultRowHeight="12.75"/>
  <cols>
    <col min="1" max="1" width="9.33203125" style="0" customWidth="1"/>
    <col min="2" max="2" width="90.66015625" style="0" customWidth="1"/>
    <col min="3" max="3" width="21" style="0" customWidth="1"/>
    <col min="4" max="4" width="36.33203125" style="154" customWidth="1"/>
    <col min="5" max="5" width="14.66015625" style="0" customWidth="1"/>
  </cols>
  <sheetData>
    <row r="1" spans="1:4" ht="18" customHeight="1">
      <c r="A1" s="570" t="s">
        <v>94</v>
      </c>
      <c r="B1" s="570"/>
      <c r="C1" s="570"/>
      <c r="D1" s="54" t="s">
        <v>197</v>
      </c>
    </row>
    <row r="2" spans="1:13" ht="25.5">
      <c r="A2" s="628" t="s">
        <v>198</v>
      </c>
      <c r="B2" s="628"/>
      <c r="C2" s="628"/>
      <c r="D2" s="155" t="s">
        <v>199</v>
      </c>
      <c r="E2" s="2"/>
      <c r="F2" s="2"/>
      <c r="G2" s="2"/>
      <c r="H2" s="2"/>
      <c r="I2" s="2"/>
      <c r="J2" s="2"/>
      <c r="K2" s="2"/>
      <c r="L2" s="2"/>
      <c r="M2" s="2"/>
    </row>
    <row r="3" spans="1:11" ht="20.25">
      <c r="A3" s="620" t="s">
        <v>200</v>
      </c>
      <c r="B3" s="620"/>
      <c r="C3" s="620"/>
      <c r="D3" s="620"/>
      <c r="E3" s="2"/>
      <c r="F3" s="2"/>
      <c r="G3" s="2"/>
      <c r="H3" s="2"/>
      <c r="I3" s="2"/>
      <c r="J3" s="2"/>
      <c r="K3" s="2"/>
    </row>
    <row r="4" spans="1:11" ht="15">
      <c r="A4" s="621" t="str">
        <f>(eff_desc)</f>
        <v>RSP-SPECIAL ROAD (2020)</v>
      </c>
      <c r="B4" s="621"/>
      <c r="C4" s="622" t="s">
        <v>98</v>
      </c>
      <c r="D4" s="623"/>
      <c r="E4" s="2"/>
      <c r="F4" s="2"/>
      <c r="G4" s="2"/>
      <c r="H4" s="2"/>
      <c r="I4" s="2"/>
      <c r="J4" s="2"/>
      <c r="K4" s="2"/>
    </row>
    <row r="5" spans="1:13" ht="15">
      <c r="A5" s="624" t="s">
        <v>201</v>
      </c>
      <c r="B5" s="625"/>
      <c r="C5" s="626" t="s">
        <v>202</v>
      </c>
      <c r="D5" s="627"/>
      <c r="E5" s="2"/>
      <c r="F5" s="2"/>
      <c r="G5" s="2"/>
      <c r="H5" s="2"/>
      <c r="I5" s="2"/>
      <c r="J5" s="2"/>
      <c r="K5" s="2"/>
      <c r="L5" s="2"/>
      <c r="M5" s="2"/>
    </row>
    <row r="6" spans="1:13" ht="5.25" customHeight="1">
      <c r="A6" s="598"/>
      <c r="B6" s="598"/>
      <c r="C6" s="598"/>
      <c r="D6" s="598"/>
      <c r="E6" s="2"/>
      <c r="F6" s="2"/>
      <c r="G6" s="2"/>
      <c r="H6" s="2"/>
      <c r="I6" s="2"/>
      <c r="J6" s="2"/>
      <c r="K6" s="2"/>
      <c r="L6" s="2"/>
      <c r="M6" s="2"/>
    </row>
    <row r="7" spans="1:13" ht="181.5" customHeight="1">
      <c r="A7" s="653" t="s">
        <v>203</v>
      </c>
      <c r="B7" s="613"/>
      <c r="C7" s="613"/>
      <c r="D7" s="613"/>
      <c r="E7" s="2"/>
      <c r="F7" s="2"/>
      <c r="G7" s="2"/>
      <c r="H7" s="2"/>
      <c r="I7" s="2"/>
      <c r="J7" s="2"/>
      <c r="K7" s="2"/>
      <c r="L7" s="2"/>
      <c r="M7" s="2"/>
    </row>
    <row r="8" spans="1:13" ht="15.75">
      <c r="A8" s="599" t="s">
        <v>204</v>
      </c>
      <c r="B8" s="599"/>
      <c r="C8" s="599"/>
      <c r="D8" s="599"/>
      <c r="E8" s="2"/>
      <c r="F8" s="2"/>
      <c r="G8" s="2"/>
      <c r="H8" s="2"/>
      <c r="I8" s="2"/>
      <c r="J8" s="2"/>
      <c r="K8" s="2"/>
      <c r="L8" s="2"/>
      <c r="M8" s="2"/>
    </row>
    <row r="9" spans="1:13" ht="91.5" customHeight="1">
      <c r="A9" s="606" t="s">
        <v>205</v>
      </c>
      <c r="B9" s="607"/>
      <c r="C9" s="607"/>
      <c r="D9" s="607"/>
      <c r="E9" s="2"/>
      <c r="F9" s="2"/>
      <c r="G9" s="2"/>
      <c r="H9" s="2"/>
      <c r="I9" s="2"/>
      <c r="J9" s="2"/>
      <c r="K9" s="2"/>
      <c r="L9" s="2"/>
      <c r="M9" s="2"/>
    </row>
    <row r="10" spans="1:13" ht="29.25" customHeight="1">
      <c r="A10" s="93" t="s">
        <v>104</v>
      </c>
      <c r="B10" s="591" t="s">
        <v>105</v>
      </c>
      <c r="C10" s="592"/>
      <c r="D10" s="93" t="s">
        <v>106</v>
      </c>
      <c r="E10" s="2"/>
      <c r="F10" s="2"/>
      <c r="G10" s="2"/>
      <c r="H10" s="2"/>
      <c r="I10" s="2"/>
      <c r="J10" s="2"/>
      <c r="K10" s="2"/>
      <c r="L10" s="2"/>
      <c r="M10" s="2"/>
    </row>
    <row r="11" spans="1:13" ht="120" customHeight="1">
      <c r="A11" s="157">
        <v>1</v>
      </c>
      <c r="B11" s="666" t="s">
        <v>206</v>
      </c>
      <c r="C11" s="667"/>
      <c r="D11" s="159">
        <f>SUM(eff_histtxblrecog)</f>
        <v>659852804</v>
      </c>
      <c r="E11" s="2"/>
      <c r="F11" s="2"/>
      <c r="G11" s="2"/>
      <c r="H11" s="2"/>
      <c r="I11" s="2"/>
      <c r="J11" s="2"/>
      <c r="L11" s="2"/>
      <c r="M11" s="2"/>
    </row>
    <row r="12" spans="1:13" ht="35.25" customHeight="1">
      <c r="A12" s="157">
        <v>2</v>
      </c>
      <c r="B12" s="674" t="s">
        <v>207</v>
      </c>
      <c r="C12" s="675"/>
      <c r="D12" s="159">
        <f>SUM(eff_histtaxceiling)</f>
        <v>0</v>
      </c>
      <c r="E12" s="2"/>
      <c r="F12" s="2"/>
      <c r="G12" s="2"/>
      <c r="H12" s="2"/>
      <c r="I12" s="2"/>
      <c r="J12" s="2"/>
      <c r="L12" s="2"/>
      <c r="M12" s="2"/>
    </row>
    <row r="13" spans="1:13" ht="29.25" customHeight="1">
      <c r="A13" s="157">
        <v>3</v>
      </c>
      <c r="B13" s="701" t="s">
        <v>208</v>
      </c>
      <c r="C13" s="702"/>
      <c r="D13" s="159">
        <f>SUM(D11-D12)</f>
        <v>659852804</v>
      </c>
      <c r="E13" s="2"/>
      <c r="F13" s="2"/>
      <c r="G13" s="2"/>
      <c r="H13" s="2"/>
      <c r="I13" s="2"/>
      <c r="J13" s="2"/>
      <c r="L13" s="2"/>
      <c r="M13" s="2"/>
    </row>
    <row r="14" spans="1:13" ht="24" customHeight="1">
      <c r="A14" s="660">
        <v>4</v>
      </c>
      <c r="B14" s="703" t="s">
        <v>209</v>
      </c>
      <c r="C14" s="704"/>
      <c r="D14" s="161"/>
      <c r="E14" s="2"/>
      <c r="F14" s="2"/>
      <c r="G14" s="2"/>
      <c r="H14" s="2"/>
      <c r="I14" s="2"/>
      <c r="J14" s="2"/>
      <c r="L14" s="2"/>
      <c r="M14" s="2"/>
    </row>
    <row r="15" spans="1:13" ht="29.25" customHeight="1">
      <c r="A15" s="661"/>
      <c r="B15" s="163" t="s">
        <v>210</v>
      </c>
      <c r="C15" s="164">
        <f>SUM(eff_histchapter313appraisedis)</f>
        <v>0</v>
      </c>
      <c r="D15" s="165"/>
      <c r="E15" s="2"/>
      <c r="F15" s="2"/>
      <c r="G15" s="2"/>
      <c r="H15" s="2"/>
      <c r="I15" s="2"/>
      <c r="J15" s="2"/>
      <c r="L15" s="2"/>
      <c r="M15" s="2"/>
    </row>
    <row r="16" spans="1:13" ht="29.25" customHeight="1">
      <c r="A16" s="661"/>
      <c r="B16" s="163" t="s">
        <v>211</v>
      </c>
      <c r="C16" s="166">
        <f>SUM(eff_histchapter313limitedmo)</f>
        <v>0</v>
      </c>
      <c r="D16" s="165"/>
      <c r="E16" s="2"/>
      <c r="F16" s="2"/>
      <c r="G16" s="2"/>
      <c r="H16" s="2"/>
      <c r="I16" s="2"/>
      <c r="J16" s="2"/>
      <c r="L16" s="2"/>
      <c r="M16" s="2"/>
    </row>
    <row r="17" spans="1:13" ht="29.25" customHeight="1">
      <c r="A17" s="662"/>
      <c r="B17" s="168" t="s">
        <v>212</v>
      </c>
      <c r="C17" s="169"/>
      <c r="D17" s="170">
        <f>SUM(C15-C16)</f>
        <v>0</v>
      </c>
      <c r="E17" s="2"/>
      <c r="F17" s="2"/>
      <c r="G17" s="2"/>
      <c r="H17" s="2"/>
      <c r="I17" s="2"/>
      <c r="J17" s="2"/>
      <c r="L17" s="2"/>
      <c r="M17" s="2"/>
    </row>
    <row r="18" spans="1:13" ht="21" customHeight="1">
      <c r="A18" s="162">
        <v>5</v>
      </c>
      <c r="B18" s="694" t="s">
        <v>213</v>
      </c>
      <c r="C18" s="695"/>
      <c r="D18" s="171">
        <f>SUM(D13,-D17)</f>
        <v>659852804</v>
      </c>
      <c r="E18" s="2"/>
      <c r="F18" s="2"/>
      <c r="G18" s="2"/>
      <c r="H18" s="2"/>
      <c r="I18" s="2"/>
      <c r="J18" s="2"/>
      <c r="L18" s="2"/>
      <c r="M18" s="2"/>
    </row>
    <row r="19" spans="1:13" ht="17.25" customHeight="1">
      <c r="A19" s="660">
        <v>6</v>
      </c>
      <c r="B19" s="705" t="s">
        <v>214</v>
      </c>
      <c r="C19" s="705"/>
      <c r="D19" s="654">
        <f>SUM('No New Revenue'!K17)</f>
        <v>0</v>
      </c>
      <c r="E19" s="2"/>
      <c r="F19" s="2"/>
      <c r="G19" s="2"/>
      <c r="H19" s="2"/>
      <c r="I19" s="2"/>
      <c r="J19" s="2"/>
      <c r="L19" s="2"/>
      <c r="M19" s="2"/>
    </row>
    <row r="20" spans="1:13" ht="21" customHeight="1">
      <c r="A20" s="661"/>
      <c r="B20" s="173" t="s">
        <v>215</v>
      </c>
      <c r="C20" s="174">
        <f>SUM(eff_histtaxratemo)</f>
        <v>0.0014026</v>
      </c>
      <c r="D20" s="655"/>
      <c r="E20" s="2"/>
      <c r="F20" s="2"/>
      <c r="G20" s="2"/>
      <c r="H20" s="2"/>
      <c r="I20" s="2"/>
      <c r="J20" s="2"/>
      <c r="L20" s="2"/>
      <c r="M20" s="2"/>
    </row>
    <row r="21" spans="1:13" ht="21" customHeight="1">
      <c r="A21" s="662"/>
      <c r="B21" s="176" t="s">
        <v>216</v>
      </c>
      <c r="C21" s="177">
        <f>SUM(eff_histtaxrateis)</f>
        <v>0</v>
      </c>
      <c r="D21" s="656"/>
      <c r="E21" s="2"/>
      <c r="F21" s="2"/>
      <c r="G21" s="2"/>
      <c r="H21" s="2"/>
      <c r="I21" s="2"/>
      <c r="J21" s="2"/>
      <c r="L21" s="2"/>
      <c r="M21" s="2"/>
    </row>
    <row r="22" spans="1:13" ht="18" customHeight="1">
      <c r="A22" s="659" t="s">
        <v>217</v>
      </c>
      <c r="B22" s="659"/>
      <c r="C22" s="659"/>
      <c r="D22" s="54" t="s">
        <v>218</v>
      </c>
      <c r="E22" s="2"/>
      <c r="F22" s="2"/>
      <c r="G22" s="2"/>
      <c r="H22" s="2"/>
      <c r="I22" s="2"/>
      <c r="J22" s="2"/>
      <c r="L22" s="2"/>
      <c r="M22" s="2"/>
    </row>
    <row r="23" spans="1:13" ht="29.25" customHeight="1">
      <c r="A23" s="93" t="s">
        <v>104</v>
      </c>
      <c r="B23" s="591" t="s">
        <v>122</v>
      </c>
      <c r="C23" s="592"/>
      <c r="D23" s="93" t="s">
        <v>106</v>
      </c>
      <c r="E23" s="2"/>
      <c r="F23" s="2"/>
      <c r="G23" s="2"/>
      <c r="H23" s="2"/>
      <c r="I23" s="2"/>
      <c r="J23" s="2"/>
      <c r="L23" s="2"/>
      <c r="M23" s="2"/>
    </row>
    <row r="24" spans="1:13" ht="33" customHeight="1">
      <c r="A24" s="179">
        <v>7</v>
      </c>
      <c r="B24" s="657" t="s">
        <v>219</v>
      </c>
      <c r="C24" s="658"/>
      <c r="D24" s="180"/>
      <c r="E24" s="2"/>
      <c r="F24" s="2"/>
      <c r="G24" s="2"/>
      <c r="H24" s="2"/>
      <c r="I24" s="2"/>
      <c r="J24" s="2"/>
      <c r="L24" s="2"/>
      <c r="M24" s="2"/>
    </row>
    <row r="25" spans="1:13" ht="20.25" customHeight="1">
      <c r="A25" s="181"/>
      <c r="B25" s="182" t="s">
        <v>220</v>
      </c>
      <c r="C25" s="183">
        <f>SUM(eff_histabsolutexempt)</f>
        <v>42213</v>
      </c>
      <c r="D25" s="184"/>
      <c r="E25" s="2"/>
      <c r="F25" s="2"/>
      <c r="G25" s="2"/>
      <c r="H25" s="2"/>
      <c r="I25" s="2"/>
      <c r="J25" s="2"/>
      <c r="L25" s="2"/>
      <c r="M25" s="2"/>
    </row>
    <row r="26" spans="1:13" ht="20.25" customHeight="1">
      <c r="A26" s="181"/>
      <c r="B26" s="182" t="s">
        <v>221</v>
      </c>
      <c r="C26" s="185">
        <f>SUM(eff_partialexempt)</f>
        <v>210150</v>
      </c>
      <c r="D26" s="184"/>
      <c r="E26" s="2"/>
      <c r="F26" s="2"/>
      <c r="G26" s="2"/>
      <c r="H26" s="2"/>
      <c r="I26" s="2"/>
      <c r="J26" s="2"/>
      <c r="L26" s="2"/>
      <c r="M26" s="2"/>
    </row>
    <row r="27" spans="1:13" ht="20.25" customHeight="1">
      <c r="A27" s="186"/>
      <c r="B27" s="187" t="s">
        <v>222</v>
      </c>
      <c r="C27" s="158"/>
      <c r="D27" s="188">
        <f>SUM(C25-C26)</f>
        <v>-167937</v>
      </c>
      <c r="E27" s="2"/>
      <c r="F27" s="2"/>
      <c r="G27" s="2"/>
      <c r="H27" s="2"/>
      <c r="I27" s="2"/>
      <c r="J27" s="2"/>
      <c r="L27" s="2"/>
      <c r="M27" s="2"/>
    </row>
    <row r="28" spans="1:13" ht="21" customHeight="1">
      <c r="A28" s="179">
        <v>8</v>
      </c>
      <c r="B28" s="657" t="s">
        <v>223</v>
      </c>
      <c r="C28" s="658"/>
      <c r="D28" s="180"/>
      <c r="E28" s="2"/>
      <c r="F28" s="2"/>
      <c r="G28" s="2"/>
      <c r="H28" s="2"/>
      <c r="I28" s="2"/>
      <c r="J28" s="2"/>
      <c r="K28" s="2"/>
      <c r="L28" s="2"/>
      <c r="M28" s="2"/>
    </row>
    <row r="29" spans="1:13" ht="26.25" customHeight="1">
      <c r="A29" s="189"/>
      <c r="B29" s="190" t="s">
        <v>116</v>
      </c>
      <c r="C29" s="191">
        <v>0</v>
      </c>
      <c r="D29" s="192"/>
      <c r="E29" s="2"/>
      <c r="F29" s="2"/>
      <c r="G29" s="2"/>
      <c r="H29" s="2"/>
      <c r="I29" s="2"/>
      <c r="J29" s="2"/>
      <c r="K29" s="2"/>
      <c r="L29" s="2"/>
      <c r="M29" s="2"/>
    </row>
    <row r="30" spans="1:13" ht="22.5" customHeight="1">
      <c r="A30" s="189"/>
      <c r="B30" s="190" t="s">
        <v>224</v>
      </c>
      <c r="C30" s="193">
        <v>0</v>
      </c>
      <c r="D30" s="192"/>
      <c r="E30" s="2"/>
      <c r="F30" s="2"/>
      <c r="G30" s="2"/>
      <c r="H30" s="2"/>
      <c r="I30" s="2"/>
      <c r="J30" s="2"/>
      <c r="K30" s="2"/>
      <c r="L30" s="2"/>
      <c r="M30" s="2"/>
    </row>
    <row r="31" spans="1:13" ht="20.25" customHeight="1">
      <c r="A31" s="167"/>
      <c r="B31" s="194" t="s">
        <v>225</v>
      </c>
      <c r="C31" s="195"/>
      <c r="D31" s="196">
        <f>SUM(C29-C30)</f>
        <v>0</v>
      </c>
      <c r="E31" s="2"/>
      <c r="F31" s="2"/>
      <c r="G31" s="2"/>
      <c r="H31" s="2"/>
      <c r="I31" s="2"/>
      <c r="J31" s="2"/>
      <c r="K31" s="2"/>
      <c r="L31" s="2"/>
      <c r="M31" s="2"/>
    </row>
    <row r="32" spans="1:13" ht="25.5" customHeight="1">
      <c r="A32" s="167">
        <v>9</v>
      </c>
      <c r="B32" s="672" t="s">
        <v>226</v>
      </c>
      <c r="C32" s="673"/>
      <c r="D32" s="198">
        <f>SUM(D31,D27)</f>
        <v>-167937</v>
      </c>
      <c r="E32" s="2"/>
      <c r="F32" s="2"/>
      <c r="G32" s="2"/>
      <c r="H32" s="2"/>
      <c r="I32" s="2"/>
      <c r="J32" s="2"/>
      <c r="K32" s="2"/>
      <c r="L32" s="2"/>
      <c r="M32" s="2"/>
    </row>
    <row r="33" spans="1:9" ht="46.5" customHeight="1">
      <c r="A33" s="157">
        <v>10</v>
      </c>
      <c r="B33" s="674" t="s">
        <v>227</v>
      </c>
      <c r="C33" s="676"/>
      <c r="D33" s="199">
        <f>SUM(D32,D18)</f>
        <v>659684867</v>
      </c>
      <c r="E33" s="2"/>
      <c r="F33" s="2"/>
      <c r="G33" s="2"/>
      <c r="H33" s="2"/>
      <c r="I33" s="2"/>
    </row>
    <row r="34" spans="1:9" ht="47.25" customHeight="1">
      <c r="A34" s="157">
        <v>11</v>
      </c>
      <c r="B34" s="674" t="s">
        <v>228</v>
      </c>
      <c r="C34" s="675"/>
      <c r="D34" s="199">
        <f>SUM(D32,D13)</f>
        <v>659684867</v>
      </c>
      <c r="E34" s="2"/>
      <c r="F34" s="2"/>
      <c r="G34" s="2"/>
      <c r="H34" s="2"/>
      <c r="I34" s="2"/>
    </row>
    <row r="35" spans="1:9" ht="39" customHeight="1">
      <c r="A35" s="160">
        <v>12</v>
      </c>
      <c r="B35" s="694" t="s">
        <v>229</v>
      </c>
      <c r="C35" s="706"/>
      <c r="D35" s="200">
        <v>0</v>
      </c>
      <c r="E35" s="2"/>
      <c r="F35" s="2"/>
      <c r="G35" s="2"/>
      <c r="H35" s="2"/>
      <c r="I35" s="2"/>
    </row>
    <row r="36" spans="1:9" ht="74.25" customHeight="1">
      <c r="A36" s="660">
        <v>13</v>
      </c>
      <c r="B36" s="670" t="s">
        <v>230</v>
      </c>
      <c r="C36" s="671"/>
      <c r="D36" s="201"/>
      <c r="E36" s="2"/>
      <c r="F36" s="2"/>
      <c r="G36" s="2"/>
      <c r="H36" s="2"/>
      <c r="I36" s="2"/>
    </row>
    <row r="37" spans="1:9" ht="21" customHeight="1">
      <c r="A37" s="661"/>
      <c r="B37" s="115" t="s">
        <v>231</v>
      </c>
      <c r="C37" s="202">
        <f>SUM(eff_histabsolutexempt)</f>
        <v>42213</v>
      </c>
      <c r="D37" s="203"/>
      <c r="E37" s="2"/>
      <c r="F37" s="2"/>
      <c r="G37" s="2"/>
      <c r="H37" s="2"/>
      <c r="I37" s="2"/>
    </row>
    <row r="38" spans="1:9" ht="32.25" customHeight="1">
      <c r="A38" s="661"/>
      <c r="B38" s="115" t="s">
        <v>232</v>
      </c>
      <c r="C38" s="204">
        <f>SUM(eff_partialexempt)</f>
        <v>210150</v>
      </c>
      <c r="D38" s="203"/>
      <c r="E38" s="2"/>
      <c r="F38" s="2"/>
      <c r="G38" s="2"/>
      <c r="H38" s="2"/>
      <c r="I38" s="2"/>
    </row>
    <row r="39" spans="1:9" ht="25.5" customHeight="1">
      <c r="A39" s="661"/>
      <c r="B39" s="115" t="s">
        <v>233</v>
      </c>
      <c r="C39" s="205"/>
      <c r="D39" s="206">
        <f>SUM(C37-C38)</f>
        <v>-167937</v>
      </c>
      <c r="E39" s="2"/>
      <c r="F39" s="2"/>
      <c r="G39" s="2"/>
      <c r="H39" s="2"/>
      <c r="I39" s="2"/>
    </row>
    <row r="40" spans="1:9" ht="63" customHeight="1">
      <c r="A40" s="660">
        <v>14</v>
      </c>
      <c r="B40" s="694" t="s">
        <v>234</v>
      </c>
      <c r="C40" s="695"/>
      <c r="D40" s="207"/>
      <c r="E40" s="2"/>
      <c r="F40" s="2"/>
      <c r="G40" s="2"/>
      <c r="H40" s="2"/>
      <c r="I40" s="2"/>
    </row>
    <row r="41" spans="1:9" ht="20.25" customHeight="1">
      <c r="A41" s="661"/>
      <c r="B41" s="208" t="s">
        <v>235</v>
      </c>
      <c r="C41" s="209">
        <f>SUM(eff_histprdmkt)</f>
        <v>12830</v>
      </c>
      <c r="D41" s="210"/>
      <c r="E41" s="2"/>
      <c r="F41" s="2"/>
      <c r="G41" s="2"/>
      <c r="H41" s="2"/>
      <c r="I41" s="2"/>
    </row>
    <row r="42" spans="1:9" ht="20.25" customHeight="1">
      <c r="A42" s="661"/>
      <c r="B42" s="208" t="s">
        <v>236</v>
      </c>
      <c r="C42" s="211">
        <f>SUM(eff_prd)</f>
        <v>3160</v>
      </c>
      <c r="D42" s="210"/>
      <c r="E42" s="2"/>
      <c r="F42" s="2"/>
      <c r="G42" s="2"/>
      <c r="H42" s="2"/>
      <c r="I42" s="2"/>
    </row>
    <row r="43" spans="1:9" ht="20.25" customHeight="1">
      <c r="A43" s="662"/>
      <c r="B43" s="212" t="s">
        <v>237</v>
      </c>
      <c r="C43" s="213"/>
      <c r="D43" s="170">
        <f>SUM(C41-C42)</f>
        <v>9670</v>
      </c>
      <c r="E43" s="2"/>
      <c r="F43" s="2"/>
      <c r="G43" s="2"/>
      <c r="H43" s="2"/>
      <c r="I43" s="2"/>
    </row>
    <row r="44" spans="1:9" ht="21" customHeight="1">
      <c r="A44" s="157">
        <v>15</v>
      </c>
      <c r="B44" s="666" t="s">
        <v>238</v>
      </c>
      <c r="C44" s="667"/>
      <c r="D44" s="214">
        <f>SUM(D35,D39,D43)</f>
        <v>-158267</v>
      </c>
      <c r="E44" s="2"/>
      <c r="F44" s="2"/>
      <c r="G44" s="2"/>
      <c r="H44" s="2"/>
      <c r="I44" s="2"/>
    </row>
    <row r="45" spans="1:9" ht="63.75" customHeight="1">
      <c r="A45" s="215">
        <v>16</v>
      </c>
      <c r="B45" s="668" t="s">
        <v>239</v>
      </c>
      <c r="C45" s="669"/>
      <c r="D45" s="216">
        <v>0</v>
      </c>
      <c r="E45" s="2"/>
      <c r="F45" s="2"/>
      <c r="G45" s="2"/>
      <c r="H45" s="2"/>
      <c r="I45" s="2"/>
    </row>
    <row r="46" spans="1:9" ht="63" customHeight="1">
      <c r="A46" s="215">
        <v>17</v>
      </c>
      <c r="B46" s="666" t="s">
        <v>240</v>
      </c>
      <c r="C46" s="667"/>
      <c r="D46" s="217">
        <v>0</v>
      </c>
      <c r="E46" s="2"/>
      <c r="F46" s="2"/>
      <c r="G46" s="2"/>
      <c r="H46" s="2"/>
      <c r="I46" s="2"/>
    </row>
    <row r="47" spans="1:9" ht="23.25" customHeight="1">
      <c r="A47" s="215">
        <v>18</v>
      </c>
      <c r="B47" s="666" t="s">
        <v>241</v>
      </c>
      <c r="C47" s="667"/>
      <c r="D47" s="218">
        <f>SUM(C20*D45)/100</f>
        <v>0</v>
      </c>
      <c r="E47" s="2"/>
      <c r="F47" s="2"/>
      <c r="G47" s="2"/>
      <c r="H47" s="2"/>
      <c r="I47" s="2"/>
    </row>
    <row r="48" spans="1:9" ht="18" customHeight="1">
      <c r="A48" s="659" t="s">
        <v>217</v>
      </c>
      <c r="B48" s="659"/>
      <c r="C48" s="659"/>
      <c r="D48" s="54" t="s">
        <v>218</v>
      </c>
      <c r="E48" s="2"/>
      <c r="F48" s="2"/>
      <c r="G48" s="2"/>
      <c r="H48" s="2"/>
      <c r="I48" s="2"/>
    </row>
    <row r="49" spans="1:9" ht="29.25" customHeight="1">
      <c r="A49" s="219" t="s">
        <v>104</v>
      </c>
      <c r="B49" s="714" t="s">
        <v>242</v>
      </c>
      <c r="C49" s="715"/>
      <c r="D49" s="219" t="s">
        <v>106</v>
      </c>
      <c r="E49" s="2"/>
      <c r="F49" s="2"/>
      <c r="G49" s="2"/>
      <c r="H49" s="2"/>
      <c r="I49" s="2"/>
    </row>
    <row r="50" spans="1:9" ht="23.25" customHeight="1">
      <c r="A50" s="179">
        <v>19</v>
      </c>
      <c r="B50" s="666" t="s">
        <v>243</v>
      </c>
      <c r="C50" s="667"/>
      <c r="D50" s="220">
        <f>SUM(C21*D46)/100</f>
        <v>0</v>
      </c>
      <c r="E50" s="2"/>
      <c r="F50" s="2"/>
      <c r="G50" s="2"/>
      <c r="H50" s="2"/>
      <c r="I50" s="2"/>
    </row>
    <row r="51" spans="1:9" ht="78" customHeight="1">
      <c r="A51" s="179">
        <v>20</v>
      </c>
      <c r="B51" s="712" t="s">
        <v>244</v>
      </c>
      <c r="C51" s="713"/>
      <c r="D51" s="707"/>
      <c r="E51" s="2"/>
      <c r="F51" s="2"/>
      <c r="G51" s="2"/>
      <c r="H51" s="2"/>
      <c r="I51" s="2"/>
    </row>
    <row r="52" spans="1:9" ht="19.5" customHeight="1">
      <c r="A52" s="189"/>
      <c r="B52" s="190" t="s">
        <v>245</v>
      </c>
      <c r="C52" s="221">
        <v>0</v>
      </c>
      <c r="D52" s="708"/>
      <c r="E52" s="2"/>
      <c r="F52" s="2"/>
      <c r="G52" s="2"/>
      <c r="H52" s="2"/>
      <c r="I52" s="2"/>
    </row>
    <row r="53" spans="1:13" ht="21" customHeight="1">
      <c r="A53" s="167"/>
      <c r="B53" s="194" t="s">
        <v>246</v>
      </c>
      <c r="C53" s="221">
        <v>0</v>
      </c>
      <c r="D53" s="709"/>
      <c r="E53" s="2"/>
      <c r="F53" s="2"/>
      <c r="G53" s="2"/>
      <c r="H53" s="2"/>
      <c r="I53" s="2"/>
      <c r="J53" s="2"/>
      <c r="K53" s="2"/>
      <c r="L53" s="2"/>
      <c r="M53" s="2"/>
    </row>
    <row r="54" spans="1:13" ht="21.75" customHeight="1">
      <c r="A54" s="157">
        <v>21</v>
      </c>
      <c r="B54" s="674" t="s">
        <v>247</v>
      </c>
      <c r="C54" s="675"/>
      <c r="D54" s="222">
        <f>SUM(D47,C52)</f>
        <v>0</v>
      </c>
      <c r="E54" s="223"/>
      <c r="F54" s="223"/>
      <c r="G54" s="223"/>
      <c r="H54" s="223"/>
      <c r="I54" s="223"/>
      <c r="J54" s="223"/>
      <c r="K54" s="223"/>
      <c r="L54" s="223"/>
      <c r="M54" s="223"/>
    </row>
    <row r="55" spans="1:13" ht="22.5" customHeight="1">
      <c r="A55" s="160">
        <v>22</v>
      </c>
      <c r="B55" s="710" t="s">
        <v>248</v>
      </c>
      <c r="C55" s="711"/>
      <c r="D55" s="224">
        <f>SUM(D50,C53)</f>
        <v>0</v>
      </c>
      <c r="E55" s="2"/>
      <c r="F55" s="2"/>
      <c r="G55" s="2"/>
      <c r="H55" s="2"/>
      <c r="I55" s="225"/>
      <c r="J55" s="2"/>
      <c r="K55" s="2"/>
      <c r="L55" s="2"/>
      <c r="M55" s="2"/>
    </row>
    <row r="56" spans="1:13" ht="60.75" customHeight="1">
      <c r="A56" s="660">
        <v>23</v>
      </c>
      <c r="B56" s="694" t="s">
        <v>249</v>
      </c>
      <c r="C56" s="695"/>
      <c r="D56" s="226"/>
      <c r="E56" s="2"/>
      <c r="F56" s="2"/>
      <c r="G56" s="2"/>
      <c r="H56" s="2"/>
      <c r="I56" s="2"/>
      <c r="J56" s="2"/>
      <c r="K56" s="2"/>
      <c r="L56" s="2"/>
      <c r="M56" s="2"/>
    </row>
    <row r="57" spans="1:13" ht="21" customHeight="1">
      <c r="A57" s="661"/>
      <c r="B57" s="208" t="s">
        <v>250</v>
      </c>
      <c r="C57" s="227">
        <f>SUM(eff_txbl)</f>
        <v>453678649</v>
      </c>
      <c r="D57" s="210"/>
      <c r="E57" s="2"/>
      <c r="F57" s="2"/>
      <c r="G57" s="2"/>
      <c r="H57" s="2"/>
      <c r="I57" s="2"/>
      <c r="J57" s="2"/>
      <c r="K57" s="2"/>
      <c r="L57" s="2"/>
      <c r="M57" s="2"/>
    </row>
    <row r="58" spans="1:13" ht="48" customHeight="1">
      <c r="A58" s="661"/>
      <c r="B58" s="228" t="s">
        <v>251</v>
      </c>
      <c r="C58" s="229">
        <f>SUM(eff_pollution)</f>
        <v>0</v>
      </c>
      <c r="D58" s="210"/>
      <c r="E58" s="2"/>
      <c r="F58" s="2"/>
      <c r="G58" s="2"/>
      <c r="H58" s="2"/>
      <c r="I58" s="2"/>
      <c r="J58" s="2"/>
      <c r="K58" s="2"/>
      <c r="L58" s="2"/>
      <c r="M58" s="2"/>
    </row>
    <row r="59" spans="1:4" ht="21" customHeight="1">
      <c r="A59" s="662"/>
      <c r="B59" s="230" t="s">
        <v>252</v>
      </c>
      <c r="C59" s="231"/>
      <c r="D59" s="170">
        <f>SUM(C57-C58)</f>
        <v>453678649</v>
      </c>
    </row>
    <row r="60" spans="1:4" ht="33.75" customHeight="1">
      <c r="A60" s="660">
        <v>24</v>
      </c>
      <c r="B60" s="694" t="s">
        <v>253</v>
      </c>
      <c r="C60" s="695"/>
      <c r="D60" s="232"/>
    </row>
    <row r="61" spans="1:4" ht="92.25" customHeight="1">
      <c r="A61" s="661"/>
      <c r="B61" s="233" t="s">
        <v>254</v>
      </c>
      <c r="C61" s="96">
        <v>0</v>
      </c>
      <c r="D61" s="97" t="s">
        <v>142</v>
      </c>
    </row>
    <row r="62" spans="1:4" ht="158.25" customHeight="1">
      <c r="A62" s="661"/>
      <c r="B62" s="234" t="s">
        <v>255</v>
      </c>
      <c r="C62" s="235">
        <v>0</v>
      </c>
      <c r="D62" s="236"/>
    </row>
    <row r="63" spans="1:4" ht="21" customHeight="1">
      <c r="A63" s="662"/>
      <c r="B63" s="237" t="s">
        <v>256</v>
      </c>
      <c r="C63" s="238"/>
      <c r="D63" s="178">
        <f>SUM(C62,C61)</f>
        <v>0</v>
      </c>
    </row>
    <row r="64" spans="1:4" ht="21" customHeight="1">
      <c r="A64" s="660">
        <v>25</v>
      </c>
      <c r="B64" s="718" t="s">
        <v>257</v>
      </c>
      <c r="C64" s="719"/>
      <c r="D64" s="172"/>
    </row>
    <row r="65" spans="1:4" ht="48.75" customHeight="1">
      <c r="A65" s="661"/>
      <c r="B65" s="234" t="s">
        <v>258</v>
      </c>
      <c r="C65" s="239">
        <f>SUM(eff_taxceiling)</f>
        <v>0</v>
      </c>
      <c r="D65" s="175"/>
    </row>
    <row r="66" spans="1:4" ht="43.5" customHeight="1">
      <c r="A66" s="661"/>
      <c r="B66" s="234" t="s">
        <v>259</v>
      </c>
      <c r="C66" s="240">
        <f>SUM(eff_newchapter313)</f>
        <v>0</v>
      </c>
      <c r="D66" s="175"/>
    </row>
    <row r="67" spans="1:4" ht="21" customHeight="1">
      <c r="A67" s="662"/>
      <c r="B67" s="241" t="s">
        <v>260</v>
      </c>
      <c r="C67" s="238"/>
      <c r="D67" s="178">
        <f>SUM(C66,C65)</f>
        <v>0</v>
      </c>
    </row>
    <row r="68" spans="1:4" ht="21" customHeight="1">
      <c r="A68" s="160">
        <v>26</v>
      </c>
      <c r="B68" s="674" t="s">
        <v>261</v>
      </c>
      <c r="C68" s="675"/>
      <c r="D68" s="242">
        <f>SUM(D59,D63)-D67</f>
        <v>453678649</v>
      </c>
    </row>
    <row r="69" spans="1:4" ht="21" customHeight="1">
      <c r="A69" s="160">
        <v>27</v>
      </c>
      <c r="B69" s="718" t="s">
        <v>262</v>
      </c>
      <c r="C69" s="719"/>
      <c r="D69" s="172"/>
    </row>
    <row r="70" spans="1:4" ht="33" customHeight="1">
      <c r="A70" s="243"/>
      <c r="B70" s="234" t="s">
        <v>263</v>
      </c>
      <c r="C70" s="244">
        <v>0</v>
      </c>
      <c r="D70" s="175"/>
    </row>
    <row r="71" spans="1:4" ht="35.25" customHeight="1">
      <c r="A71" s="243"/>
      <c r="B71" s="234" t="s">
        <v>264</v>
      </c>
      <c r="C71" s="235">
        <v>0</v>
      </c>
      <c r="D71" s="175"/>
    </row>
    <row r="72" spans="1:4" ht="21" customHeight="1">
      <c r="A72" s="167"/>
      <c r="B72" s="237" t="s">
        <v>265</v>
      </c>
      <c r="C72" s="238"/>
      <c r="D72" s="178">
        <f>SUM(C70-C71)</f>
        <v>0</v>
      </c>
    </row>
    <row r="73" spans="1:7" ht="18" customHeight="1">
      <c r="A73" s="684" t="s">
        <v>217</v>
      </c>
      <c r="B73" s="684"/>
      <c r="C73" s="684"/>
      <c r="D73" s="54" t="s">
        <v>218</v>
      </c>
      <c r="G73" s="153"/>
    </row>
    <row r="74" spans="1:4" ht="29.25" customHeight="1">
      <c r="A74" s="93" t="s">
        <v>104</v>
      </c>
      <c r="B74" s="591" t="s">
        <v>242</v>
      </c>
      <c r="C74" s="592"/>
      <c r="D74" s="93" t="s">
        <v>106</v>
      </c>
    </row>
    <row r="75" spans="1:4" ht="20.25" customHeight="1">
      <c r="A75" s="157">
        <v>28</v>
      </c>
      <c r="B75" s="682" t="s">
        <v>266</v>
      </c>
      <c r="C75" s="683"/>
      <c r="D75" s="159">
        <f>SUM(D68-D72)</f>
        <v>453678649</v>
      </c>
    </row>
    <row r="76" spans="1:4" ht="47.25" customHeight="1">
      <c r="A76" s="160">
        <v>29</v>
      </c>
      <c r="B76" s="696" t="s">
        <v>267</v>
      </c>
      <c r="C76" s="697"/>
      <c r="D76" s="245">
        <v>0</v>
      </c>
    </row>
    <row r="77" spans="1:4" ht="93.75" customHeight="1">
      <c r="A77" s="215">
        <v>30</v>
      </c>
      <c r="B77" s="674" t="s">
        <v>268</v>
      </c>
      <c r="C77" s="675"/>
      <c r="D77" s="159">
        <f>SUM(eff_newtxbl)</f>
        <v>2539900</v>
      </c>
    </row>
    <row r="78" spans="1:4" ht="20.25" customHeight="1">
      <c r="A78" s="215">
        <v>31</v>
      </c>
      <c r="B78" s="716" t="s">
        <v>269</v>
      </c>
      <c r="C78" s="717"/>
      <c r="D78" s="246">
        <f>SUM(D77,D76)</f>
        <v>2539900</v>
      </c>
    </row>
    <row r="79" spans="1:4" ht="20.25" customHeight="1">
      <c r="A79" s="215">
        <v>32</v>
      </c>
      <c r="B79" s="674" t="s">
        <v>270</v>
      </c>
      <c r="C79" s="675"/>
      <c r="D79" s="246">
        <f>SUM(D75-D78)</f>
        <v>451138749</v>
      </c>
    </row>
    <row r="80" spans="1:4" ht="20.25" customHeight="1">
      <c r="A80" s="215">
        <v>33</v>
      </c>
      <c r="B80" s="685" t="s">
        <v>271</v>
      </c>
      <c r="C80" s="686"/>
      <c r="D80" s="247">
        <f>SUM(D68-D78)</f>
        <v>451138749</v>
      </c>
    </row>
    <row r="81" spans="1:4" ht="20.25" customHeight="1">
      <c r="A81" s="215">
        <v>34</v>
      </c>
      <c r="B81" s="687" t="s">
        <v>272</v>
      </c>
      <c r="C81" s="688"/>
      <c r="D81" s="248">
        <f>SUM(D54/D79)*100</f>
        <v>0</v>
      </c>
    </row>
    <row r="82" spans="1:4" ht="20.25" customHeight="1">
      <c r="A82" s="215">
        <v>35</v>
      </c>
      <c r="B82" s="687" t="s">
        <v>273</v>
      </c>
      <c r="C82" s="688"/>
      <c r="D82" s="248">
        <f>SUM(D55/D80)*100</f>
        <v>0</v>
      </c>
    </row>
    <row r="83" spans="1:4" ht="20.25" customHeight="1">
      <c r="A83" s="215">
        <v>36</v>
      </c>
      <c r="B83" s="674" t="s">
        <v>274</v>
      </c>
      <c r="C83" s="675"/>
      <c r="D83" s="248">
        <f>SUM(D82,D81)</f>
        <v>0</v>
      </c>
    </row>
    <row r="84" spans="1:4" ht="15.75" customHeight="1">
      <c r="A84" s="677" t="s">
        <v>275</v>
      </c>
      <c r="B84" s="678"/>
      <c r="C84" s="678"/>
      <c r="D84" s="679"/>
    </row>
    <row r="85" spans="1:4" ht="375" customHeight="1">
      <c r="A85" s="680" t="s">
        <v>276</v>
      </c>
      <c r="B85" s="681"/>
      <c r="C85" s="681"/>
      <c r="D85" s="681"/>
    </row>
    <row r="86" spans="1:4" ht="39" customHeight="1">
      <c r="A86" s="137" t="s">
        <v>104</v>
      </c>
      <c r="B86" s="693" t="s">
        <v>277</v>
      </c>
      <c r="C86" s="586"/>
      <c r="D86" s="138" t="s">
        <v>106</v>
      </c>
    </row>
    <row r="87" spans="1:4" ht="51.75" customHeight="1">
      <c r="A87" s="167">
        <v>37</v>
      </c>
      <c r="B87" s="685" t="s">
        <v>278</v>
      </c>
      <c r="C87" s="686"/>
      <c r="D87" s="250">
        <v>0</v>
      </c>
    </row>
    <row r="88" spans="1:4" ht="31.5" customHeight="1">
      <c r="A88" s="660">
        <v>38</v>
      </c>
      <c r="B88" s="694" t="s">
        <v>279</v>
      </c>
      <c r="C88" s="695"/>
      <c r="D88" s="251"/>
    </row>
    <row r="89" spans="1:4" ht="31.5" customHeight="1">
      <c r="A89" s="661"/>
      <c r="B89" s="228" t="s">
        <v>280</v>
      </c>
      <c r="C89" s="252">
        <v>0</v>
      </c>
      <c r="D89" s="253"/>
    </row>
    <row r="90" spans="1:4" ht="51.75" customHeight="1">
      <c r="A90" s="662"/>
      <c r="B90" s="212" t="s">
        <v>281</v>
      </c>
      <c r="C90" s="252">
        <v>0</v>
      </c>
      <c r="D90" s="254">
        <v>0</v>
      </c>
    </row>
    <row r="91" spans="1:4" ht="18" customHeight="1">
      <c r="A91" s="725" t="s">
        <v>217</v>
      </c>
      <c r="B91" s="725"/>
      <c r="C91" s="725"/>
      <c r="D91" s="54" t="s">
        <v>218</v>
      </c>
    </row>
    <row r="92" spans="1:4" ht="40.5" customHeight="1">
      <c r="A92" s="137" t="s">
        <v>104</v>
      </c>
      <c r="B92" s="693" t="s">
        <v>277</v>
      </c>
      <c r="C92" s="586"/>
      <c r="D92" s="138" t="s">
        <v>106</v>
      </c>
    </row>
    <row r="93" spans="1:4" ht="51" customHeight="1">
      <c r="A93" s="215">
        <v>39</v>
      </c>
      <c r="B93" s="694" t="s">
        <v>282</v>
      </c>
      <c r="C93" s="695"/>
      <c r="D93" s="255">
        <v>0</v>
      </c>
    </row>
    <row r="94" spans="1:4" ht="96" customHeight="1">
      <c r="A94" s="722">
        <v>40</v>
      </c>
      <c r="B94" s="720" t="s">
        <v>283</v>
      </c>
      <c r="C94" s="721"/>
      <c r="D94" s="256"/>
    </row>
    <row r="95" spans="1:4" ht="77.25" customHeight="1">
      <c r="A95" s="723"/>
      <c r="B95" s="228" t="s">
        <v>284</v>
      </c>
      <c r="C95" s="221">
        <v>0</v>
      </c>
      <c r="D95" s="257"/>
    </row>
    <row r="96" spans="1:4" ht="21" customHeight="1">
      <c r="A96" s="723"/>
      <c r="B96" s="228" t="s">
        <v>285</v>
      </c>
      <c r="C96" s="258">
        <v>0</v>
      </c>
      <c r="D96" s="259"/>
    </row>
    <row r="97" spans="1:4" ht="51" customHeight="1">
      <c r="A97" s="723"/>
      <c r="B97" s="228" t="s">
        <v>286</v>
      </c>
      <c r="C97" s="260">
        <v>0</v>
      </c>
      <c r="D97" s="259"/>
    </row>
    <row r="98" spans="1:4" ht="24.75" customHeight="1">
      <c r="A98" s="724"/>
      <c r="B98" s="685" t="s">
        <v>287</v>
      </c>
      <c r="C98" s="686"/>
      <c r="D98" s="221">
        <f>SUM(-C97,-C96,C95)</f>
        <v>0</v>
      </c>
    </row>
    <row r="99" spans="1:4" ht="33.75" customHeight="1">
      <c r="A99" s="157">
        <v>41</v>
      </c>
      <c r="B99" s="674" t="s">
        <v>288</v>
      </c>
      <c r="C99" s="675"/>
      <c r="D99" s="262">
        <v>0</v>
      </c>
    </row>
    <row r="100" spans="1:4" ht="21" customHeight="1">
      <c r="A100" s="157">
        <v>42</v>
      </c>
      <c r="B100" s="575" t="s">
        <v>289</v>
      </c>
      <c r="C100" s="574"/>
      <c r="D100" s="263">
        <f>SUM(D98-D99)</f>
        <v>0</v>
      </c>
    </row>
    <row r="101" spans="1:4" ht="65.25" customHeight="1">
      <c r="A101" s="660">
        <v>43</v>
      </c>
      <c r="B101" s="694" t="s">
        <v>290</v>
      </c>
      <c r="C101" s="695"/>
      <c r="D101" s="264">
        <v>0</v>
      </c>
    </row>
    <row r="102" spans="1:4" ht="33" customHeight="1">
      <c r="A102" s="661"/>
      <c r="B102" s="228" t="s">
        <v>291</v>
      </c>
      <c r="C102" s="265">
        <v>0</v>
      </c>
      <c r="D102" s="663"/>
    </row>
    <row r="103" spans="1:4" ht="21" customHeight="1">
      <c r="A103" s="661"/>
      <c r="B103" s="228" t="s">
        <v>292</v>
      </c>
      <c r="C103" s="266">
        <v>0</v>
      </c>
      <c r="D103" s="664"/>
    </row>
    <row r="104" spans="1:4" ht="21" customHeight="1">
      <c r="A104" s="661"/>
      <c r="B104" s="228" t="s">
        <v>293</v>
      </c>
      <c r="C104" s="266">
        <v>0</v>
      </c>
      <c r="D104" s="664"/>
    </row>
    <row r="105" spans="1:4" ht="21" customHeight="1">
      <c r="A105" s="662"/>
      <c r="B105" s="237" t="s">
        <v>294</v>
      </c>
      <c r="C105" s="267">
        <v>0</v>
      </c>
      <c r="D105" s="665"/>
    </row>
    <row r="106" spans="1:4" ht="21" customHeight="1">
      <c r="A106" s="157">
        <v>44</v>
      </c>
      <c r="B106" s="674" t="s">
        <v>295</v>
      </c>
      <c r="C106" s="675"/>
      <c r="D106" s="268" t="e">
        <f>SUM(D100/D101)</f>
        <v>#DIV/0!</v>
      </c>
    </row>
    <row r="107" spans="1:4" ht="32.25" customHeight="1">
      <c r="A107" s="157">
        <v>45</v>
      </c>
      <c r="B107" s="674" t="s">
        <v>296</v>
      </c>
      <c r="C107" s="675"/>
      <c r="D107" s="269">
        <f>SUM(D68)</f>
        <v>453678649</v>
      </c>
    </row>
    <row r="108" spans="1:4" ht="21" customHeight="1">
      <c r="A108" s="157">
        <v>46</v>
      </c>
      <c r="B108" s="674" t="s">
        <v>297</v>
      </c>
      <c r="C108" s="675"/>
      <c r="D108" s="142" t="e">
        <f>SUM(D106/D107)*100</f>
        <v>#DIV/0!</v>
      </c>
    </row>
    <row r="109" spans="1:4" ht="69" customHeight="1">
      <c r="A109" s="157">
        <v>47</v>
      </c>
      <c r="B109" s="674" t="s">
        <v>298</v>
      </c>
      <c r="C109" s="675"/>
      <c r="D109" s="270" t="e">
        <f>SUM(D108,D93)</f>
        <v>#DIV/0!</v>
      </c>
    </row>
    <row r="110" spans="1:5" ht="18" customHeight="1">
      <c r="A110" s="684" t="s">
        <v>217</v>
      </c>
      <c r="B110" s="684"/>
      <c r="C110" s="684"/>
      <c r="D110" s="54" t="s">
        <v>218</v>
      </c>
      <c r="E110" s="271"/>
    </row>
    <row r="111" spans="1:6" ht="29.25" customHeight="1">
      <c r="A111" s="571" t="s">
        <v>299</v>
      </c>
      <c r="B111" s="571"/>
      <c r="C111" s="571"/>
      <c r="D111" s="571"/>
      <c r="E111" s="689"/>
      <c r="F111" s="689"/>
    </row>
    <row r="112" spans="1:6" ht="110.25" customHeight="1">
      <c r="A112" s="690" t="s">
        <v>300</v>
      </c>
      <c r="B112" s="691"/>
      <c r="C112" s="691"/>
      <c r="D112" s="691"/>
      <c r="E112" s="692"/>
      <c r="F112" s="692"/>
    </row>
    <row r="113" spans="1:6" ht="29.25" customHeight="1">
      <c r="A113" s="137" t="s">
        <v>104</v>
      </c>
      <c r="B113" s="693" t="s">
        <v>301</v>
      </c>
      <c r="C113" s="586"/>
      <c r="D113" s="138" t="s">
        <v>106</v>
      </c>
      <c r="E113" s="689"/>
      <c r="F113" s="689"/>
    </row>
    <row r="114" spans="1:6" ht="62.25" customHeight="1">
      <c r="A114" s="160">
        <v>48</v>
      </c>
      <c r="B114" s="674" t="s">
        <v>302</v>
      </c>
      <c r="C114" s="675"/>
      <c r="D114" s="272">
        <v>0</v>
      </c>
      <c r="E114" s="689"/>
      <c r="F114" s="689"/>
    </row>
    <row r="115" spans="1:6" ht="33" customHeight="1">
      <c r="A115" s="215">
        <v>49</v>
      </c>
      <c r="B115" s="674" t="s">
        <v>303</v>
      </c>
      <c r="C115" s="675"/>
      <c r="D115" s="273">
        <f>SUM(D80)</f>
        <v>451138749</v>
      </c>
      <c r="E115" s="689"/>
      <c r="F115" s="689"/>
    </row>
    <row r="116" spans="1:5" ht="20.25" customHeight="1">
      <c r="A116" s="157">
        <v>50</v>
      </c>
      <c r="B116" s="674" t="s">
        <v>304</v>
      </c>
      <c r="C116" s="675"/>
      <c r="D116" s="274">
        <f>SUM(D114/D115)*100</f>
        <v>0</v>
      </c>
      <c r="E116" s="275"/>
    </row>
    <row r="117" spans="1:5" ht="20.25" customHeight="1">
      <c r="A117" s="157">
        <v>51</v>
      </c>
      <c r="B117" s="674" t="s">
        <v>305</v>
      </c>
      <c r="C117" s="675"/>
      <c r="D117" s="276" t="e">
        <f>SUM(D116,D109)</f>
        <v>#DIV/0!</v>
      </c>
      <c r="E117" s="275"/>
    </row>
    <row r="118" spans="1:4" ht="12" customHeight="1">
      <c r="A118" s="277"/>
      <c r="B118" s="277"/>
      <c r="C118" s="277"/>
      <c r="D118" s="277"/>
    </row>
    <row r="119" spans="1:4" ht="29.25" customHeight="1">
      <c r="A119" s="571" t="s">
        <v>182</v>
      </c>
      <c r="B119" s="571"/>
      <c r="C119" s="571"/>
      <c r="D119" s="571"/>
    </row>
    <row r="120" spans="1:4" ht="21" customHeight="1">
      <c r="A120" s="699" t="s">
        <v>306</v>
      </c>
      <c r="B120" s="699"/>
      <c r="C120" s="699"/>
      <c r="D120" s="278"/>
    </row>
    <row r="121" spans="1:4" ht="33.75" customHeight="1">
      <c r="A121" s="279"/>
      <c r="B121" s="698" t="s">
        <v>307</v>
      </c>
      <c r="C121" s="698"/>
      <c r="D121" s="280">
        <f>SUM(D83)</f>
        <v>0</v>
      </c>
    </row>
    <row r="122" spans="1:4" ht="11.25" customHeight="1">
      <c r="A122" s="279"/>
      <c r="B122" s="698"/>
      <c r="C122" s="698"/>
      <c r="D122" s="281"/>
    </row>
    <row r="123" spans="1:4" ht="31.5" customHeight="1">
      <c r="A123" s="279"/>
      <c r="B123" s="690" t="s">
        <v>308</v>
      </c>
      <c r="C123" s="690"/>
      <c r="D123" s="282">
        <v>0</v>
      </c>
    </row>
    <row r="124" spans="1:4" ht="12" customHeight="1">
      <c r="A124" s="283"/>
      <c r="B124" s="283"/>
      <c r="C124" s="283"/>
      <c r="D124" s="284"/>
    </row>
    <row r="125" spans="1:4" ht="29.25" customHeight="1">
      <c r="A125" s="571" t="s">
        <v>309</v>
      </c>
      <c r="B125" s="571"/>
      <c r="C125" s="571"/>
      <c r="D125" s="571"/>
    </row>
    <row r="126" ht="12" customHeight="1"/>
    <row r="127" spans="1:4" ht="51.75" customHeight="1">
      <c r="A127" s="700" t="s">
        <v>310</v>
      </c>
      <c r="B127" s="572"/>
      <c r="C127" s="572"/>
      <c r="D127" s="572"/>
    </row>
    <row r="128" spans="1:4" ht="15">
      <c r="A128" s="147"/>
      <c r="B128" s="147"/>
      <c r="C128" s="147"/>
      <c r="D128" s="149"/>
    </row>
    <row r="129" spans="1:4" ht="15">
      <c r="A129" s="576" t="s">
        <v>190</v>
      </c>
      <c r="B129" s="577"/>
      <c r="C129" s="147"/>
      <c r="D129" s="149"/>
    </row>
    <row r="130" spans="1:4" ht="15">
      <c r="A130" s="576"/>
      <c r="B130" s="578"/>
      <c r="C130" s="147"/>
      <c r="D130" s="149"/>
    </row>
    <row r="131" spans="1:4" ht="15">
      <c r="A131" s="147"/>
      <c r="B131" s="147" t="s">
        <v>191</v>
      </c>
      <c r="C131" s="147"/>
      <c r="D131" s="149"/>
    </row>
    <row r="132" spans="1:4" ht="15">
      <c r="A132" s="576" t="s">
        <v>192</v>
      </c>
      <c r="B132" s="577"/>
      <c r="C132" s="147"/>
      <c r="D132" s="149"/>
    </row>
    <row r="133" spans="1:4" ht="15">
      <c r="A133" s="576"/>
      <c r="B133" s="578"/>
      <c r="C133" s="147"/>
      <c r="D133" s="152"/>
    </row>
    <row r="134" spans="1:4" ht="15">
      <c r="A134" s="147"/>
      <c r="B134" s="147" t="s">
        <v>311</v>
      </c>
      <c r="C134" s="147"/>
      <c r="D134" s="147" t="s">
        <v>194</v>
      </c>
    </row>
    <row r="135" spans="1:4" ht="15">
      <c r="A135" s="147"/>
      <c r="B135" s="147"/>
      <c r="C135" s="147"/>
      <c r="D135" s="149"/>
    </row>
    <row r="136" spans="1:4" ht="15">
      <c r="A136" s="147"/>
      <c r="B136" s="147"/>
      <c r="C136" s="147"/>
      <c r="D136" s="149"/>
    </row>
    <row r="137" spans="1:4" ht="15.75">
      <c r="A137" s="568" t="s">
        <v>195</v>
      </c>
      <c r="B137" s="568"/>
      <c r="C137" s="568"/>
      <c r="D137" s="149"/>
    </row>
    <row r="138" spans="1:4" ht="15">
      <c r="A138" s="569" t="s">
        <v>312</v>
      </c>
      <c r="B138" s="569"/>
      <c r="C138" s="147"/>
      <c r="D138" s="149"/>
    </row>
  </sheetData>
  <sheetProtection password="CCA6" sheet="1"/>
  <mergeCells count="110">
    <mergeCell ref="A88:A90"/>
    <mergeCell ref="B94:C94"/>
    <mergeCell ref="A94:A98"/>
    <mergeCell ref="B99:C99"/>
    <mergeCell ref="A110:C110"/>
    <mergeCell ref="B109:C109"/>
    <mergeCell ref="B100:C100"/>
    <mergeCell ref="B107:C107"/>
    <mergeCell ref="A91:C91"/>
    <mergeCell ref="B92:C92"/>
    <mergeCell ref="A111:D111"/>
    <mergeCell ref="B98:C98"/>
    <mergeCell ref="A101:A105"/>
    <mergeCell ref="B106:C106"/>
    <mergeCell ref="B108:C108"/>
    <mergeCell ref="A64:A67"/>
    <mergeCell ref="B64:C64"/>
    <mergeCell ref="B68:C68"/>
    <mergeCell ref="B69:C69"/>
    <mergeCell ref="B101:C101"/>
    <mergeCell ref="B93:C93"/>
    <mergeCell ref="B86:C86"/>
    <mergeCell ref="B56:C56"/>
    <mergeCell ref="A48:C48"/>
    <mergeCell ref="B49:C49"/>
    <mergeCell ref="A56:A59"/>
    <mergeCell ref="B54:C54"/>
    <mergeCell ref="B60:C60"/>
    <mergeCell ref="A60:A63"/>
    <mergeCell ref="B78:C78"/>
    <mergeCell ref="D51:D53"/>
    <mergeCell ref="B55:C55"/>
    <mergeCell ref="B50:C50"/>
    <mergeCell ref="B51:C51"/>
    <mergeCell ref="B40:C40"/>
    <mergeCell ref="A40:A43"/>
    <mergeCell ref="B46:C46"/>
    <mergeCell ref="B47:C47"/>
    <mergeCell ref="A137:C137"/>
    <mergeCell ref="A138:B138"/>
    <mergeCell ref="B11:C11"/>
    <mergeCell ref="B12:C12"/>
    <mergeCell ref="B13:C13"/>
    <mergeCell ref="B14:C14"/>
    <mergeCell ref="B18:C18"/>
    <mergeCell ref="B19:C19"/>
    <mergeCell ref="A19:A21"/>
    <mergeCell ref="B35:C35"/>
    <mergeCell ref="A127:D127"/>
    <mergeCell ref="A129:A130"/>
    <mergeCell ref="B129:B130"/>
    <mergeCell ref="A132:A133"/>
    <mergeCell ref="B132:B133"/>
    <mergeCell ref="B123:C123"/>
    <mergeCell ref="A125:D125"/>
    <mergeCell ref="B121:C121"/>
    <mergeCell ref="B122:C122"/>
    <mergeCell ref="B114:C114"/>
    <mergeCell ref="E114:F114"/>
    <mergeCell ref="E115:F115"/>
    <mergeCell ref="B116:C116"/>
    <mergeCell ref="A120:C120"/>
    <mergeCell ref="A119:D119"/>
    <mergeCell ref="B115:C115"/>
    <mergeCell ref="B117:C117"/>
    <mergeCell ref="E111:F111"/>
    <mergeCell ref="A112:D112"/>
    <mergeCell ref="E112:F112"/>
    <mergeCell ref="B113:C113"/>
    <mergeCell ref="E113:F113"/>
    <mergeCell ref="B74:C74"/>
    <mergeCell ref="B87:C87"/>
    <mergeCell ref="B88:C88"/>
    <mergeCell ref="B76:C76"/>
    <mergeCell ref="B77:C77"/>
    <mergeCell ref="B79:C79"/>
    <mergeCell ref="A84:D84"/>
    <mergeCell ref="A85:D85"/>
    <mergeCell ref="B75:C75"/>
    <mergeCell ref="A73:C73"/>
    <mergeCell ref="B80:C80"/>
    <mergeCell ref="B81:C81"/>
    <mergeCell ref="B82:C82"/>
    <mergeCell ref="B83:C83"/>
    <mergeCell ref="B36:C36"/>
    <mergeCell ref="A36:A39"/>
    <mergeCell ref="B32:C32"/>
    <mergeCell ref="B34:C34"/>
    <mergeCell ref="B28:C28"/>
    <mergeCell ref="B33:C33"/>
    <mergeCell ref="D102:D105"/>
    <mergeCell ref="A1:C1"/>
    <mergeCell ref="A2:C2"/>
    <mergeCell ref="A3:D3"/>
    <mergeCell ref="A4:B4"/>
    <mergeCell ref="C4:D4"/>
    <mergeCell ref="B44:C44"/>
    <mergeCell ref="B45:C45"/>
    <mergeCell ref="A5:B5"/>
    <mergeCell ref="C5:D5"/>
    <mergeCell ref="A6:D6"/>
    <mergeCell ref="A7:D7"/>
    <mergeCell ref="D19:D21"/>
    <mergeCell ref="B24:C24"/>
    <mergeCell ref="A22:C22"/>
    <mergeCell ref="B23:C23"/>
    <mergeCell ref="A8:D8"/>
    <mergeCell ref="A9:D9"/>
    <mergeCell ref="B10:C10"/>
    <mergeCell ref="A14:A17"/>
  </mergeCells>
  <printOptions/>
  <pageMargins left="0.699999988079071" right="0.699999988079071" top="0.75" bottom="0.75" header="0.30000001192092896" footer="0.30000001192092896"/>
  <pageSetup errors="blank" horizontalDpi="600" verticalDpi="600" orientation="portrait" scale="64"/>
  <rowBreaks count="5" manualBreakCount="5">
    <brk id="21" max="255" man="1"/>
    <brk id="47" max="255" man="1"/>
    <brk id="72" max="255" man="1"/>
    <brk id="90" max="255" man="1"/>
    <brk id="109" max="255" man="1"/>
  </rowBreaks>
  <colBreaks count="1" manualBreakCount="1">
    <brk id="4" max="65535" man="1"/>
  </col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186"/>
  <sheetViews>
    <sheetView zoomScaleSheetLayoutView="100" workbookViewId="0" topLeftCell="A163">
      <selection activeCell="D169" sqref="D169"/>
    </sheetView>
  </sheetViews>
  <sheetFormatPr defaultColWidth="9.33203125" defaultRowHeight="12.75"/>
  <cols>
    <col min="1" max="1" width="9.33203125" style="0" customWidth="1"/>
    <col min="2" max="2" width="90.66015625" style="0" customWidth="1"/>
    <col min="3" max="3" width="21" style="0" customWidth="1"/>
    <col min="4" max="4" width="36.33203125" style="154" customWidth="1"/>
    <col min="5" max="5" width="14.66015625" style="0" customWidth="1"/>
  </cols>
  <sheetData>
    <row r="1" spans="1:4" ht="18" customHeight="1">
      <c r="A1" s="570" t="s">
        <v>94</v>
      </c>
      <c r="B1" s="570"/>
      <c r="C1" s="570"/>
      <c r="D1" s="54" t="s">
        <v>313</v>
      </c>
    </row>
    <row r="2" spans="1:13" ht="25.5">
      <c r="A2" s="628" t="s">
        <v>96</v>
      </c>
      <c r="B2" s="628"/>
      <c r="C2" s="628"/>
      <c r="D2" s="155" t="s">
        <v>314</v>
      </c>
      <c r="E2" s="2"/>
      <c r="F2" s="2"/>
      <c r="G2" s="2"/>
      <c r="H2" s="2"/>
      <c r="I2" s="2"/>
      <c r="J2" s="2"/>
      <c r="K2" s="2"/>
      <c r="L2" s="2"/>
      <c r="M2" s="2"/>
    </row>
    <row r="3" spans="1:11" ht="20.25">
      <c r="A3" s="620" t="s">
        <v>315</v>
      </c>
      <c r="B3" s="620"/>
      <c r="C3" s="620"/>
      <c r="D3" s="620"/>
      <c r="E3" s="2"/>
      <c r="F3" s="2"/>
      <c r="G3" s="2"/>
      <c r="H3" s="2"/>
      <c r="I3" s="2"/>
      <c r="J3" s="2"/>
      <c r="K3" s="2"/>
    </row>
    <row r="4" spans="1:11" ht="15">
      <c r="A4" s="621" t="str">
        <f>(eff_desc)</f>
        <v>RSP-SPECIAL ROAD (2020)</v>
      </c>
      <c r="B4" s="621"/>
      <c r="C4" s="622" t="s">
        <v>98</v>
      </c>
      <c r="D4" s="623"/>
      <c r="E4" s="2"/>
      <c r="F4" s="2"/>
      <c r="G4" s="2"/>
      <c r="H4" s="2"/>
      <c r="I4" s="2"/>
      <c r="J4" s="2"/>
      <c r="K4" s="2"/>
    </row>
    <row r="5" spans="1:13" ht="15">
      <c r="A5" s="624" t="s">
        <v>201</v>
      </c>
      <c r="B5" s="625"/>
      <c r="C5" s="626" t="s">
        <v>202</v>
      </c>
      <c r="D5" s="627"/>
      <c r="E5" s="2"/>
      <c r="F5" s="2"/>
      <c r="G5" s="2"/>
      <c r="H5" s="2"/>
      <c r="I5" s="2"/>
      <c r="J5" s="2"/>
      <c r="K5" s="2"/>
      <c r="L5" s="2"/>
      <c r="M5" s="2"/>
    </row>
    <row r="6" spans="1:13" ht="5.25" customHeight="1">
      <c r="A6" s="598"/>
      <c r="B6" s="598"/>
      <c r="C6" s="598"/>
      <c r="D6" s="598"/>
      <c r="E6" s="2"/>
      <c r="F6" s="2"/>
      <c r="G6" s="2"/>
      <c r="H6" s="2"/>
      <c r="I6" s="2"/>
      <c r="J6" s="2"/>
      <c r="K6" s="2"/>
      <c r="L6" s="2"/>
      <c r="M6" s="2"/>
    </row>
    <row r="7" spans="1:13" ht="143.25" customHeight="1">
      <c r="A7" s="653" t="s">
        <v>316</v>
      </c>
      <c r="B7" s="613"/>
      <c r="C7" s="613"/>
      <c r="D7" s="613"/>
      <c r="E7" s="2"/>
      <c r="F7" s="2"/>
      <c r="G7" s="2"/>
      <c r="H7" s="2"/>
      <c r="I7" s="2"/>
      <c r="J7" s="2"/>
      <c r="K7" s="2"/>
      <c r="L7" s="2"/>
      <c r="M7" s="2"/>
    </row>
    <row r="8" spans="1:13" ht="15.75">
      <c r="A8" s="599" t="s">
        <v>102</v>
      </c>
      <c r="B8" s="599"/>
      <c r="C8" s="599"/>
      <c r="D8" s="599"/>
      <c r="E8" s="2"/>
      <c r="F8" s="2"/>
      <c r="G8" s="2"/>
      <c r="H8" s="2"/>
      <c r="I8" s="2"/>
      <c r="J8" s="2"/>
      <c r="K8" s="2"/>
      <c r="L8" s="2"/>
      <c r="M8" s="2"/>
    </row>
    <row r="9" spans="1:13" ht="78" customHeight="1">
      <c r="A9" s="606" t="s">
        <v>317</v>
      </c>
      <c r="B9" s="607"/>
      <c r="C9" s="607"/>
      <c r="D9" s="607"/>
      <c r="E9" s="2"/>
      <c r="F9" s="2"/>
      <c r="G9" s="2"/>
      <c r="H9" s="2"/>
      <c r="I9" s="2"/>
      <c r="J9" s="2"/>
      <c r="K9" s="2"/>
      <c r="L9" s="2"/>
      <c r="M9" s="2"/>
    </row>
    <row r="10" spans="1:13" ht="29.25" customHeight="1">
      <c r="A10" s="93" t="s">
        <v>104</v>
      </c>
      <c r="B10" s="591" t="s">
        <v>122</v>
      </c>
      <c r="C10" s="592"/>
      <c r="D10" s="93" t="s">
        <v>106</v>
      </c>
      <c r="E10" s="2"/>
      <c r="F10" s="2"/>
      <c r="G10" s="2"/>
      <c r="H10" s="2"/>
      <c r="I10" s="2"/>
      <c r="J10" s="2"/>
      <c r="K10" s="2"/>
      <c r="L10" s="2"/>
      <c r="M10" s="2"/>
    </row>
    <row r="11" spans="1:13" ht="99" customHeight="1">
      <c r="A11" s="157">
        <v>1</v>
      </c>
      <c r="B11" s="666" t="s">
        <v>318</v>
      </c>
      <c r="C11" s="667"/>
      <c r="D11" s="285">
        <f>SUM(eff_histtxblrecog)</f>
        <v>659852804</v>
      </c>
      <c r="E11" s="2"/>
      <c r="F11" s="2"/>
      <c r="G11" s="2"/>
      <c r="H11" s="2"/>
      <c r="I11" s="2"/>
      <c r="J11" s="2"/>
      <c r="L11" s="2"/>
      <c r="M11" s="2"/>
    </row>
    <row r="12" spans="1:13" ht="66" customHeight="1">
      <c r="A12" s="157">
        <v>2</v>
      </c>
      <c r="B12" s="674" t="s">
        <v>319</v>
      </c>
      <c r="C12" s="675"/>
      <c r="D12" s="285">
        <f>SUM(eff_histtaxceiling)</f>
        <v>0</v>
      </c>
      <c r="E12" s="2"/>
      <c r="F12" s="2"/>
      <c r="G12" s="2"/>
      <c r="H12" s="2"/>
      <c r="I12" s="2"/>
      <c r="J12" s="2"/>
      <c r="L12" s="2"/>
      <c r="M12" s="2"/>
    </row>
    <row r="13" spans="1:13" ht="29.25" customHeight="1">
      <c r="A13" s="157">
        <v>3</v>
      </c>
      <c r="B13" s="701" t="s">
        <v>320</v>
      </c>
      <c r="C13" s="702"/>
      <c r="D13" s="285">
        <f>SUM(D11-D12)</f>
        <v>659852804</v>
      </c>
      <c r="E13" s="2"/>
      <c r="F13" s="2"/>
      <c r="G13" s="2"/>
      <c r="H13" s="2"/>
      <c r="I13" s="2"/>
      <c r="J13" s="2"/>
      <c r="L13" s="2"/>
      <c r="M13" s="2"/>
    </row>
    <row r="14" spans="1:13" ht="29.25" customHeight="1">
      <c r="A14" s="160">
        <v>4</v>
      </c>
      <c r="B14" s="286" t="s">
        <v>321</v>
      </c>
      <c r="C14" s="197"/>
      <c r="D14" s="251">
        <f>SUM(eff_histtaxrate)*100</f>
        <v>0.14026</v>
      </c>
      <c r="E14" s="2"/>
      <c r="F14" s="2"/>
      <c r="G14" s="2"/>
      <c r="H14" s="2"/>
      <c r="I14" s="2"/>
      <c r="J14" s="2"/>
      <c r="L14" s="2"/>
      <c r="M14" s="2"/>
    </row>
    <row r="15" spans="1:13" ht="40.5" customHeight="1">
      <c r="A15" s="660">
        <v>5</v>
      </c>
      <c r="B15" s="657" t="s">
        <v>111</v>
      </c>
      <c r="C15" s="658"/>
      <c r="D15" s="161"/>
      <c r="E15" s="2"/>
      <c r="F15" s="2"/>
      <c r="G15" s="2"/>
      <c r="H15" s="2"/>
      <c r="I15" s="2"/>
      <c r="J15" s="2"/>
      <c r="L15" s="2"/>
      <c r="M15" s="2"/>
    </row>
    <row r="16" spans="1:13" ht="15.75">
      <c r="A16" s="661"/>
      <c r="B16" s="182" t="s">
        <v>322</v>
      </c>
      <c r="C16" s="221">
        <v>0</v>
      </c>
      <c r="D16" s="165"/>
      <c r="E16" s="2"/>
      <c r="F16" s="2"/>
      <c r="G16" s="2"/>
      <c r="H16" s="2"/>
      <c r="I16" s="2"/>
      <c r="J16" s="2"/>
      <c r="L16" s="2"/>
      <c r="M16" s="2"/>
    </row>
    <row r="17" spans="1:13" ht="15.75">
      <c r="A17" s="661"/>
      <c r="B17" s="182" t="s">
        <v>323</v>
      </c>
      <c r="C17" s="258">
        <v>0</v>
      </c>
      <c r="D17" s="165"/>
      <c r="E17" s="2"/>
      <c r="F17" s="2"/>
      <c r="G17" s="2"/>
      <c r="H17" s="2"/>
      <c r="I17" s="2"/>
      <c r="J17" s="2"/>
      <c r="L17" s="2"/>
      <c r="M17" s="2"/>
    </row>
    <row r="18" spans="1:13" ht="29.25" customHeight="1">
      <c r="A18" s="661"/>
      <c r="B18" s="287" t="s">
        <v>324</v>
      </c>
      <c r="C18" s="100"/>
      <c r="D18" s="288">
        <f>SUM(C16-C17)</f>
        <v>0</v>
      </c>
      <c r="E18" s="2"/>
      <c r="F18" s="2"/>
      <c r="G18" s="2"/>
      <c r="H18" s="2"/>
      <c r="I18" s="2"/>
      <c r="J18" s="2"/>
      <c r="L18" s="2"/>
      <c r="M18" s="2"/>
    </row>
    <row r="19" spans="1:13" ht="15.75" customHeight="1">
      <c r="A19" s="660">
        <v>6</v>
      </c>
      <c r="B19" s="718" t="s">
        <v>115</v>
      </c>
      <c r="C19" s="695"/>
      <c r="D19" s="766"/>
      <c r="E19" s="2"/>
      <c r="F19" s="2"/>
      <c r="G19" s="2"/>
      <c r="H19" s="2"/>
      <c r="I19" s="2"/>
      <c r="J19" s="2"/>
      <c r="L19" s="2"/>
      <c r="M19" s="2"/>
    </row>
    <row r="20" spans="1:13" ht="15.75">
      <c r="A20" s="661"/>
      <c r="B20" s="208" t="s">
        <v>116</v>
      </c>
      <c r="C20" s="221">
        <v>0</v>
      </c>
      <c r="D20" s="767"/>
      <c r="E20" s="2"/>
      <c r="F20" s="2"/>
      <c r="G20" s="2"/>
      <c r="H20" s="2"/>
      <c r="I20" s="2"/>
      <c r="J20" s="2"/>
      <c r="L20" s="2"/>
      <c r="M20" s="2"/>
    </row>
    <row r="21" spans="1:13" ht="15.75">
      <c r="A21" s="661"/>
      <c r="B21" s="208" t="s">
        <v>117</v>
      </c>
      <c r="C21" s="258">
        <v>0</v>
      </c>
      <c r="D21" s="768"/>
      <c r="E21" s="2"/>
      <c r="F21" s="2"/>
      <c r="G21" s="2"/>
      <c r="H21" s="2"/>
      <c r="I21" s="2"/>
      <c r="J21" s="2"/>
      <c r="L21" s="2"/>
      <c r="M21" s="2"/>
    </row>
    <row r="22" spans="1:13" ht="18">
      <c r="A22" s="662"/>
      <c r="B22" s="289" t="s">
        <v>325</v>
      </c>
      <c r="C22" s="290"/>
      <c r="D22" s="291">
        <f>SUM(C20-C21)</f>
        <v>0</v>
      </c>
      <c r="E22" s="2"/>
      <c r="F22" s="2"/>
      <c r="G22" s="2"/>
      <c r="H22" s="2"/>
      <c r="I22" s="2"/>
      <c r="J22" s="2"/>
      <c r="L22" s="2"/>
      <c r="M22" s="2"/>
    </row>
    <row r="23" spans="1:13" ht="15.75">
      <c r="A23" s="167">
        <v>7</v>
      </c>
      <c r="B23" s="674" t="s">
        <v>326</v>
      </c>
      <c r="C23" s="752"/>
      <c r="D23" s="292">
        <f>SUM(D18,D22)</f>
        <v>0</v>
      </c>
      <c r="E23" s="2"/>
      <c r="F23" s="2"/>
      <c r="G23" s="2"/>
      <c r="H23" s="2"/>
      <c r="I23" s="2"/>
      <c r="J23" s="2"/>
      <c r="L23" s="2"/>
      <c r="M23" s="2"/>
    </row>
    <row r="24" spans="1:13" ht="18" customHeight="1">
      <c r="A24" s="769" t="s">
        <v>327</v>
      </c>
      <c r="B24" s="769"/>
      <c r="C24" s="769"/>
      <c r="D24" s="293" t="s">
        <v>328</v>
      </c>
      <c r="E24" s="2"/>
      <c r="F24" s="2"/>
      <c r="G24" s="2"/>
      <c r="H24" s="2"/>
      <c r="I24" s="2"/>
      <c r="J24" s="2"/>
      <c r="L24" s="2"/>
      <c r="M24" s="2"/>
    </row>
    <row r="25" spans="1:13" ht="29.25" customHeight="1">
      <c r="A25" s="93" t="s">
        <v>104</v>
      </c>
      <c r="B25" s="591" t="s">
        <v>122</v>
      </c>
      <c r="C25" s="592"/>
      <c r="D25" s="93" t="s">
        <v>106</v>
      </c>
      <c r="E25" s="2"/>
      <c r="F25" s="2"/>
      <c r="G25" s="2"/>
      <c r="H25" s="2"/>
      <c r="I25" s="2"/>
      <c r="J25" s="2"/>
      <c r="L25" s="2"/>
      <c r="M25" s="2"/>
    </row>
    <row r="26" spans="1:13" ht="31.5" customHeight="1">
      <c r="A26" s="179">
        <v>8</v>
      </c>
      <c r="B26" s="758" t="s">
        <v>329</v>
      </c>
      <c r="C26" s="759"/>
      <c r="D26" s="294">
        <f>SUM(D13,D23)</f>
        <v>659852804</v>
      </c>
      <c r="E26" s="2"/>
      <c r="F26" s="2"/>
      <c r="G26" s="2"/>
      <c r="H26" s="2"/>
      <c r="I26" s="2"/>
      <c r="J26" s="2"/>
      <c r="L26" s="2"/>
      <c r="M26" s="2"/>
    </row>
    <row r="27" spans="1:13" ht="37.5" customHeight="1">
      <c r="A27" s="179">
        <v>9</v>
      </c>
      <c r="B27" s="758" t="s">
        <v>330</v>
      </c>
      <c r="C27" s="760"/>
      <c r="D27" s="295">
        <v>0</v>
      </c>
      <c r="E27" s="2"/>
      <c r="F27" s="2"/>
      <c r="G27" s="2"/>
      <c r="H27" s="2"/>
      <c r="I27" s="2"/>
      <c r="J27" s="2"/>
      <c r="L27" s="2"/>
      <c r="M27" s="2"/>
    </row>
    <row r="28" spans="1:13" ht="78" customHeight="1">
      <c r="A28" s="179">
        <v>10</v>
      </c>
      <c r="B28" s="761" t="s">
        <v>331</v>
      </c>
      <c r="C28" s="762"/>
      <c r="D28" s="180"/>
      <c r="E28" s="2"/>
      <c r="F28" s="2"/>
      <c r="G28" s="2"/>
      <c r="H28" s="2"/>
      <c r="I28" s="2"/>
      <c r="J28" s="2"/>
      <c r="L28" s="2"/>
      <c r="M28" s="2"/>
    </row>
    <row r="29" spans="1:13" ht="20.25" customHeight="1">
      <c r="A29" s="181"/>
      <c r="B29" s="182" t="s">
        <v>332</v>
      </c>
      <c r="C29" s="296">
        <f>SUM(eff_histabsolutexempt)</f>
        <v>42213</v>
      </c>
      <c r="D29" s="184"/>
      <c r="E29" s="2"/>
      <c r="F29" s="2"/>
      <c r="G29" s="2"/>
      <c r="H29" s="2"/>
      <c r="I29" s="2"/>
      <c r="J29" s="2"/>
      <c r="L29" s="2"/>
      <c r="M29" s="2"/>
    </row>
    <row r="30" spans="1:13" ht="36.75" customHeight="1">
      <c r="A30" s="181"/>
      <c r="B30" s="297" t="s">
        <v>333</v>
      </c>
      <c r="C30" s="229">
        <f>SUM(eff_partialexempt)</f>
        <v>210150</v>
      </c>
      <c r="D30" s="184"/>
      <c r="E30" s="2"/>
      <c r="F30" s="2"/>
      <c r="G30" s="2"/>
      <c r="H30" s="2"/>
      <c r="I30" s="2"/>
      <c r="J30" s="2"/>
      <c r="L30" s="2"/>
      <c r="M30" s="2"/>
    </row>
    <row r="31" spans="1:13" ht="24.75" customHeight="1">
      <c r="A31" s="186"/>
      <c r="B31" s="298" t="s">
        <v>334</v>
      </c>
      <c r="C31" s="158"/>
      <c r="D31" s="299">
        <f>SUM(C30,C29)</f>
        <v>252363</v>
      </c>
      <c r="E31" s="2"/>
      <c r="F31" s="2"/>
      <c r="G31" s="2"/>
      <c r="H31" s="2"/>
      <c r="I31" s="2"/>
      <c r="J31" s="2"/>
      <c r="L31" s="2"/>
      <c r="M31" s="2"/>
    </row>
    <row r="32" spans="1:13" ht="63.75" customHeight="1">
      <c r="A32" s="179">
        <v>11</v>
      </c>
      <c r="B32" s="761" t="s">
        <v>335</v>
      </c>
      <c r="C32" s="762"/>
      <c r="D32" s="180"/>
      <c r="E32" s="2"/>
      <c r="F32" s="2"/>
      <c r="G32" s="2"/>
      <c r="H32" s="2"/>
      <c r="I32" s="2"/>
      <c r="J32" s="2"/>
      <c r="K32" s="2"/>
      <c r="L32" s="2"/>
      <c r="M32" s="2"/>
    </row>
    <row r="33" spans="1:13" ht="26.25" customHeight="1">
      <c r="A33" s="189"/>
      <c r="B33" s="190" t="s">
        <v>336</v>
      </c>
      <c r="C33" s="196">
        <f>SUM(eff_histprdmkt)</f>
        <v>12830</v>
      </c>
      <c r="D33" s="192"/>
      <c r="E33" s="2"/>
      <c r="F33" s="2"/>
      <c r="G33" s="2"/>
      <c r="H33" s="2"/>
      <c r="I33" s="2"/>
      <c r="J33" s="2"/>
      <c r="K33" s="2"/>
      <c r="L33" s="2"/>
      <c r="M33" s="2"/>
    </row>
    <row r="34" spans="1:13" ht="22.5" customHeight="1">
      <c r="A34" s="189"/>
      <c r="B34" s="190" t="s">
        <v>337</v>
      </c>
      <c r="C34" s="220">
        <f>SUM(eff_prd)</f>
        <v>3160</v>
      </c>
      <c r="D34" s="192"/>
      <c r="E34" s="2"/>
      <c r="F34" s="2"/>
      <c r="G34" s="2"/>
      <c r="H34" s="2"/>
      <c r="I34" s="2"/>
      <c r="J34" s="2"/>
      <c r="K34" s="2"/>
      <c r="L34" s="2"/>
      <c r="M34" s="2"/>
    </row>
    <row r="35" spans="1:13" ht="20.25" customHeight="1">
      <c r="A35" s="167"/>
      <c r="B35" s="300" t="s">
        <v>338</v>
      </c>
      <c r="C35" s="195"/>
      <c r="D35" s="301">
        <f>SUM(C33-C34)</f>
        <v>9670</v>
      </c>
      <c r="E35" s="2"/>
      <c r="F35" s="2"/>
      <c r="G35" s="2"/>
      <c r="H35" s="2"/>
      <c r="I35" s="2"/>
      <c r="J35" s="2"/>
      <c r="K35" s="2"/>
      <c r="L35" s="2"/>
      <c r="M35" s="2"/>
    </row>
    <row r="36" spans="1:13" ht="25.5" customHeight="1">
      <c r="A36" s="167">
        <v>12</v>
      </c>
      <c r="B36" s="302" t="s">
        <v>339</v>
      </c>
      <c r="C36" s="231"/>
      <c r="D36" s="303">
        <f>SUM(D27,D31,D35)</f>
        <v>262033</v>
      </c>
      <c r="E36" s="2"/>
      <c r="F36" s="2"/>
      <c r="G36" s="2"/>
      <c r="H36" s="2"/>
      <c r="I36" s="2"/>
      <c r="J36" s="2"/>
      <c r="K36" s="2"/>
      <c r="L36" s="2"/>
      <c r="M36" s="2"/>
    </row>
    <row r="37" spans="1:9" ht="24.75" customHeight="1">
      <c r="A37" s="157">
        <v>13</v>
      </c>
      <c r="B37" s="304" t="s">
        <v>340</v>
      </c>
      <c r="C37" s="305"/>
      <c r="D37" s="306">
        <f>SUM(D26-D36)</f>
        <v>659590771</v>
      </c>
      <c r="E37" s="2"/>
      <c r="F37" s="2"/>
      <c r="G37" s="2"/>
      <c r="H37" s="2"/>
      <c r="I37" s="2"/>
    </row>
    <row r="38" spans="1:9" ht="29.25" customHeight="1">
      <c r="A38" s="157">
        <v>14</v>
      </c>
      <c r="B38" s="304" t="s">
        <v>341</v>
      </c>
      <c r="C38" s="305"/>
      <c r="D38" s="306">
        <f>SUM(D14)*D37/100</f>
        <v>925142.0154046</v>
      </c>
      <c r="E38" s="2"/>
      <c r="F38" s="2"/>
      <c r="G38" s="2"/>
      <c r="H38" s="2"/>
      <c r="I38" s="2"/>
    </row>
    <row r="39" spans="1:9" ht="76.5" customHeight="1">
      <c r="A39" s="157">
        <v>15</v>
      </c>
      <c r="B39" s="674" t="s">
        <v>342</v>
      </c>
      <c r="C39" s="752"/>
      <c r="D39" s="307">
        <v>934.26</v>
      </c>
      <c r="E39" s="2"/>
      <c r="F39" s="2"/>
      <c r="G39" s="2"/>
      <c r="H39" s="2"/>
      <c r="I39" s="2"/>
    </row>
    <row r="40" spans="1:9" ht="50.25" customHeight="1">
      <c r="A40" s="157">
        <v>16</v>
      </c>
      <c r="B40" s="674" t="s">
        <v>343</v>
      </c>
      <c r="C40" s="675"/>
      <c r="D40" s="308">
        <v>0</v>
      </c>
      <c r="E40" s="2"/>
      <c r="F40" s="2"/>
      <c r="G40" s="2"/>
      <c r="H40" s="2"/>
      <c r="I40" s="2"/>
    </row>
    <row r="41" spans="1:9" ht="40.5" customHeight="1">
      <c r="A41" s="157">
        <v>17</v>
      </c>
      <c r="B41" s="674" t="s">
        <v>344</v>
      </c>
      <c r="C41" s="675"/>
      <c r="D41" s="285">
        <f>SUM(D38,D39-D40)</f>
        <v>926076.2754046</v>
      </c>
      <c r="E41" s="2"/>
      <c r="F41" s="2"/>
      <c r="G41" s="2"/>
      <c r="H41" s="2"/>
      <c r="I41" s="2"/>
    </row>
    <row r="42" spans="1:9" ht="66.75" customHeight="1">
      <c r="A42" s="160">
        <v>18</v>
      </c>
      <c r="B42" s="761" t="s">
        <v>345</v>
      </c>
      <c r="C42" s="762"/>
      <c r="D42" s="309"/>
      <c r="E42" s="2"/>
      <c r="F42" s="2"/>
      <c r="G42" s="2"/>
      <c r="H42" s="2"/>
      <c r="I42" s="2"/>
    </row>
    <row r="43" spans="1:9" ht="21.75" customHeight="1">
      <c r="A43" s="189"/>
      <c r="B43" s="190" t="s">
        <v>346</v>
      </c>
      <c r="C43" s="310">
        <f>SUM(eff_txbl)</f>
        <v>453678649</v>
      </c>
      <c r="D43" s="165"/>
      <c r="E43" s="2"/>
      <c r="F43" s="2"/>
      <c r="G43" s="2"/>
      <c r="H43" s="2"/>
      <c r="I43" s="2"/>
    </row>
    <row r="44" spans="1:9" ht="36.75" customHeight="1">
      <c r="A44" s="189"/>
      <c r="B44" s="311" t="s">
        <v>347</v>
      </c>
      <c r="C44" s="258">
        <v>2949349</v>
      </c>
      <c r="D44" s="312"/>
      <c r="E44" s="2"/>
      <c r="F44" s="2"/>
      <c r="G44" s="2"/>
      <c r="H44" s="2"/>
      <c r="I44" s="2"/>
    </row>
    <row r="45" spans="1:9" ht="53.25" customHeight="1">
      <c r="A45" s="181"/>
      <c r="B45" s="311" t="s">
        <v>348</v>
      </c>
      <c r="C45" s="313">
        <f>SUM(eff_pollution)</f>
        <v>0</v>
      </c>
      <c r="D45" s="165"/>
      <c r="E45" s="2"/>
      <c r="F45" s="2"/>
      <c r="G45" s="2"/>
      <c r="H45" s="2"/>
      <c r="I45" s="2"/>
    </row>
    <row r="46" spans="1:9" ht="79.5" customHeight="1">
      <c r="A46" s="181"/>
      <c r="B46" s="311" t="s">
        <v>349</v>
      </c>
      <c r="C46" s="166">
        <f>SUM(eff_tif)</f>
        <v>0</v>
      </c>
      <c r="D46" s="314"/>
      <c r="E46" s="2"/>
      <c r="F46" s="2"/>
      <c r="G46" s="2"/>
      <c r="H46" s="2"/>
      <c r="I46" s="2"/>
    </row>
    <row r="47" spans="1:9" ht="29.25" customHeight="1">
      <c r="A47" s="315"/>
      <c r="B47" s="300" t="s">
        <v>350</v>
      </c>
      <c r="C47" s="195"/>
      <c r="D47" s="316">
        <f>SUM(C43,C44,-C45,-C46)</f>
        <v>456627998</v>
      </c>
      <c r="E47" s="2"/>
      <c r="F47" s="2"/>
      <c r="G47" s="2"/>
      <c r="H47" s="2"/>
      <c r="I47" s="2"/>
    </row>
    <row r="48" spans="1:9" ht="18" customHeight="1">
      <c r="A48" s="776" t="s">
        <v>327</v>
      </c>
      <c r="B48" s="776"/>
      <c r="C48" s="776"/>
      <c r="D48" s="293" t="s">
        <v>328</v>
      </c>
      <c r="E48" s="2"/>
      <c r="F48" s="2"/>
      <c r="G48" s="2"/>
      <c r="H48" s="2"/>
      <c r="I48" s="2"/>
    </row>
    <row r="49" spans="1:9" ht="29.25" customHeight="1">
      <c r="A49" s="219" t="s">
        <v>104</v>
      </c>
      <c r="B49" s="714" t="s">
        <v>122</v>
      </c>
      <c r="C49" s="715"/>
      <c r="D49" s="219" t="s">
        <v>106</v>
      </c>
      <c r="E49" s="2"/>
      <c r="F49" s="2"/>
      <c r="G49" s="2"/>
      <c r="H49" s="2"/>
      <c r="I49" s="2"/>
    </row>
    <row r="50" spans="1:9" ht="40.5" customHeight="1">
      <c r="A50" s="179">
        <v>19</v>
      </c>
      <c r="B50" s="761" t="s">
        <v>351</v>
      </c>
      <c r="C50" s="762"/>
      <c r="D50" s="180"/>
      <c r="E50" s="2"/>
      <c r="F50" s="2"/>
      <c r="G50" s="2"/>
      <c r="H50" s="2"/>
      <c r="I50" s="2"/>
    </row>
    <row r="51" spans="1:9" ht="93" customHeight="1">
      <c r="A51" s="189"/>
      <c r="B51" s="317" t="s">
        <v>352</v>
      </c>
      <c r="C51" s="318">
        <v>0</v>
      </c>
      <c r="D51" s="319" t="s">
        <v>61</v>
      </c>
      <c r="E51" s="2"/>
      <c r="F51" s="2"/>
      <c r="G51" s="2"/>
      <c r="H51" s="2"/>
      <c r="I51" s="2"/>
    </row>
    <row r="52" spans="1:9" ht="153" customHeight="1">
      <c r="A52" s="189"/>
      <c r="B52" s="297" t="s">
        <v>353</v>
      </c>
      <c r="C52" s="221">
        <v>0</v>
      </c>
      <c r="D52" s="312"/>
      <c r="E52" s="2"/>
      <c r="F52" s="2"/>
      <c r="G52" s="2"/>
      <c r="H52" s="2"/>
      <c r="I52" s="2"/>
    </row>
    <row r="53" spans="1:13" ht="24.75" customHeight="1">
      <c r="A53" s="167"/>
      <c r="B53" s="298" t="s">
        <v>354</v>
      </c>
      <c r="C53" s="195"/>
      <c r="D53" s="303">
        <f>SUM(C51,C52)</f>
        <v>0</v>
      </c>
      <c r="E53" s="2"/>
      <c r="F53" s="2"/>
      <c r="G53" s="2"/>
      <c r="H53" s="2"/>
      <c r="I53" s="2"/>
      <c r="J53" s="2"/>
      <c r="K53" s="2"/>
      <c r="L53" s="2"/>
      <c r="M53" s="2"/>
    </row>
    <row r="54" spans="1:13" ht="65.25" customHeight="1">
      <c r="A54" s="157">
        <v>20</v>
      </c>
      <c r="B54" s="674" t="s">
        <v>355</v>
      </c>
      <c r="C54" s="675"/>
      <c r="D54" s="320">
        <f>SUM(eff_taxceiling)</f>
        <v>0</v>
      </c>
      <c r="E54" s="223"/>
      <c r="F54" s="223"/>
      <c r="G54" s="223"/>
      <c r="H54" s="223"/>
      <c r="I54" s="223"/>
      <c r="J54" s="223"/>
      <c r="K54" s="223"/>
      <c r="L54" s="223"/>
      <c r="M54" s="223"/>
    </row>
    <row r="55" spans="1:13" ht="22.5" customHeight="1">
      <c r="A55" s="157">
        <v>21</v>
      </c>
      <c r="B55" s="304" t="s">
        <v>356</v>
      </c>
      <c r="C55" s="305"/>
      <c r="D55" s="306">
        <f>SUM(D47,D53,-D54)</f>
        <v>456627998</v>
      </c>
      <c r="E55" s="2"/>
      <c r="F55" s="2"/>
      <c r="G55" s="2"/>
      <c r="H55" s="2"/>
      <c r="I55" s="225"/>
      <c r="J55" s="2"/>
      <c r="K55" s="2"/>
      <c r="L55" s="2"/>
      <c r="M55" s="2"/>
    </row>
    <row r="56" spans="1:13" ht="46.5" customHeight="1">
      <c r="A56" s="157">
        <v>22</v>
      </c>
      <c r="B56" s="674" t="s">
        <v>357</v>
      </c>
      <c r="C56" s="752"/>
      <c r="D56" s="321">
        <v>0</v>
      </c>
      <c r="E56" s="2"/>
      <c r="F56" s="2"/>
      <c r="G56" s="2"/>
      <c r="H56" s="2"/>
      <c r="I56" s="2"/>
      <c r="J56" s="2"/>
      <c r="K56" s="2"/>
      <c r="L56" s="2"/>
      <c r="M56" s="2"/>
    </row>
    <row r="57" spans="1:13" ht="114.75" customHeight="1">
      <c r="A57" s="157">
        <v>23</v>
      </c>
      <c r="B57" s="674" t="s">
        <v>358</v>
      </c>
      <c r="C57" s="675"/>
      <c r="D57" s="285">
        <f>SUM(eff_newtxbl+eff_newtxblabate)</f>
        <v>2539900</v>
      </c>
      <c r="E57" s="2"/>
      <c r="F57" s="2"/>
      <c r="G57" s="2"/>
      <c r="H57" s="2"/>
      <c r="I57" s="2"/>
      <c r="J57" s="2"/>
      <c r="K57" s="2"/>
      <c r="L57" s="2"/>
      <c r="M57" s="2"/>
    </row>
    <row r="58" spans="1:13" ht="29.25" customHeight="1">
      <c r="A58" s="157">
        <v>24</v>
      </c>
      <c r="B58" s="304" t="s">
        <v>359</v>
      </c>
      <c r="C58" s="305"/>
      <c r="D58" s="285">
        <f>SUM(D56,D57)</f>
        <v>2539900</v>
      </c>
      <c r="E58" s="2"/>
      <c r="F58" s="2"/>
      <c r="G58" s="2"/>
      <c r="H58" s="2"/>
      <c r="I58" s="2"/>
      <c r="J58" s="2"/>
      <c r="K58" s="2"/>
      <c r="L58" s="2"/>
      <c r="M58" s="2"/>
    </row>
    <row r="59" spans="1:4" ht="29.25" customHeight="1">
      <c r="A59" s="157">
        <v>25</v>
      </c>
      <c r="B59" s="304" t="s">
        <v>360</v>
      </c>
      <c r="C59" s="305"/>
      <c r="D59" s="159">
        <f>SUM(D55,-D58)</f>
        <v>454088098</v>
      </c>
    </row>
    <row r="60" spans="1:4" ht="29.25" customHeight="1">
      <c r="A60" s="157">
        <v>26</v>
      </c>
      <c r="B60" s="753" t="s">
        <v>361</v>
      </c>
      <c r="C60" s="676"/>
      <c r="D60" s="322">
        <f>SUM(D41/D59)*100</f>
        <v>0.20394198383164847</v>
      </c>
    </row>
    <row r="61" spans="1:4" ht="34.5" customHeight="1">
      <c r="A61" s="157">
        <v>27</v>
      </c>
      <c r="B61" s="674" t="s">
        <v>362</v>
      </c>
      <c r="C61" s="752"/>
      <c r="D61" s="323">
        <v>1.10950824</v>
      </c>
    </row>
    <row r="62" spans="1:7" ht="18" customHeight="1">
      <c r="A62" s="570" t="s">
        <v>94</v>
      </c>
      <c r="B62" s="570"/>
      <c r="C62" s="570"/>
      <c r="D62" s="54" t="s">
        <v>313</v>
      </c>
      <c r="G62" s="153"/>
    </row>
    <row r="63" spans="1:7" ht="29.25" customHeight="1">
      <c r="A63" s="571" t="s">
        <v>152</v>
      </c>
      <c r="B63" s="571"/>
      <c r="C63" s="571"/>
      <c r="D63" s="571"/>
      <c r="G63" s="153"/>
    </row>
    <row r="64" spans="1:7" ht="114" customHeight="1">
      <c r="A64" s="773" t="s">
        <v>363</v>
      </c>
      <c r="B64" s="774"/>
      <c r="C64" s="774"/>
      <c r="D64" s="774"/>
      <c r="G64" s="153"/>
    </row>
    <row r="65" spans="1:4" ht="29.25" customHeight="1">
      <c r="A65" s="93" t="s">
        <v>104</v>
      </c>
      <c r="B65" s="591" t="s">
        <v>277</v>
      </c>
      <c r="C65" s="592"/>
      <c r="D65" s="93" t="s">
        <v>106</v>
      </c>
    </row>
    <row r="66" spans="1:4" ht="17.25" customHeight="1">
      <c r="A66" s="157">
        <v>28</v>
      </c>
      <c r="B66" s="754" t="s">
        <v>364</v>
      </c>
      <c r="C66" s="755"/>
      <c r="D66" s="276">
        <f>SUM(eff_histtaxratemo)*100</f>
        <v>0.14026</v>
      </c>
    </row>
    <row r="67" spans="1:4" ht="30.75" customHeight="1">
      <c r="A67" s="160">
        <v>29</v>
      </c>
      <c r="B67" s="754" t="s">
        <v>365</v>
      </c>
      <c r="C67" s="755"/>
      <c r="D67" s="324">
        <f>SUM(D37)</f>
        <v>659590771</v>
      </c>
    </row>
    <row r="68" spans="1:4" ht="16.5" customHeight="1">
      <c r="A68" s="160">
        <v>30</v>
      </c>
      <c r="B68" s="756" t="s">
        <v>366</v>
      </c>
      <c r="C68" s="757"/>
      <c r="D68" s="159">
        <f>SUM(D66*D67)/100</f>
        <v>925142.0154046</v>
      </c>
    </row>
    <row r="69" spans="1:4" ht="17.25" customHeight="1">
      <c r="A69" s="179">
        <v>31</v>
      </c>
      <c r="B69" s="694" t="s">
        <v>367</v>
      </c>
      <c r="C69" s="695"/>
      <c r="D69" s="159">
        <f>SUM(D68,C75)</f>
        <v>926076.2754046</v>
      </c>
    </row>
    <row r="70" spans="1:4" ht="72" customHeight="1">
      <c r="A70" s="189"/>
      <c r="B70" s="325" t="s">
        <v>368</v>
      </c>
      <c r="C70" s="183">
        <v>0</v>
      </c>
      <c r="D70" s="257"/>
    </row>
    <row r="71" spans="1:4" ht="75" customHeight="1">
      <c r="A71" s="189"/>
      <c r="B71" s="325" t="s">
        <v>369</v>
      </c>
      <c r="C71" s="221">
        <v>934.26</v>
      </c>
      <c r="D71" s="257"/>
    </row>
    <row r="72" spans="1:4" ht="45.75" customHeight="1">
      <c r="A72" s="326"/>
      <c r="B72" s="325" t="s">
        <v>370</v>
      </c>
      <c r="C72" s="327">
        <v>0</v>
      </c>
      <c r="D72" s="328"/>
    </row>
    <row r="73" spans="1:4" ht="123.75" customHeight="1">
      <c r="A73" s="329"/>
      <c r="B73" s="330" t="s">
        <v>371</v>
      </c>
      <c r="C73" s="331">
        <v>0</v>
      </c>
      <c r="D73" s="257"/>
    </row>
    <row r="74" spans="1:4" ht="15">
      <c r="A74" s="329"/>
      <c r="B74" s="330" t="s">
        <v>372</v>
      </c>
      <c r="C74" s="332" t="s">
        <v>373</v>
      </c>
      <c r="D74" s="257"/>
    </row>
    <row r="75" spans="1:4" ht="31.5" customHeight="1">
      <c r="A75" s="189"/>
      <c r="B75" s="325" t="s">
        <v>374</v>
      </c>
      <c r="C75" s="221">
        <f>SUM(C70,C71,C72,C73)</f>
        <v>934.26</v>
      </c>
      <c r="D75" s="257"/>
    </row>
    <row r="76" spans="1:4" ht="30.75" customHeight="1">
      <c r="A76" s="157">
        <v>32</v>
      </c>
      <c r="B76" s="777" t="s">
        <v>375</v>
      </c>
      <c r="C76" s="778"/>
      <c r="D76" s="159">
        <f>SUM(D59)</f>
        <v>454088098</v>
      </c>
    </row>
    <row r="77" spans="1:4" ht="15.75" customHeight="1">
      <c r="A77" s="160">
        <v>33</v>
      </c>
      <c r="B77" s="749" t="s">
        <v>376</v>
      </c>
      <c r="C77" s="750"/>
      <c r="D77" s="251">
        <f>SUM(D69/D76)*100</f>
        <v>0.20394198383164847</v>
      </c>
    </row>
    <row r="78" spans="1:4" ht="35.25" customHeight="1">
      <c r="A78" s="660">
        <v>34</v>
      </c>
      <c r="B78" s="751" t="s">
        <v>377</v>
      </c>
      <c r="C78" s="751"/>
      <c r="D78" s="276">
        <f>SUM(C81)</f>
        <v>0</v>
      </c>
    </row>
    <row r="79" spans="1:4" ht="61.5" customHeight="1">
      <c r="A79" s="661"/>
      <c r="B79" s="333" t="s">
        <v>378</v>
      </c>
      <c r="C79" s="334">
        <v>0</v>
      </c>
      <c r="D79" s="742"/>
    </row>
    <row r="80" spans="1:4" ht="75" customHeight="1">
      <c r="A80" s="661"/>
      <c r="B80" s="335" t="s">
        <v>379</v>
      </c>
      <c r="C80" s="336">
        <v>0</v>
      </c>
      <c r="D80" s="743"/>
    </row>
    <row r="81" spans="1:4" ht="18.75" customHeight="1">
      <c r="A81" s="662"/>
      <c r="B81" s="337" t="s">
        <v>380</v>
      </c>
      <c r="C81" s="338">
        <f>SUM(C79-C80)/D76*100</f>
        <v>0</v>
      </c>
      <c r="D81" s="744"/>
    </row>
    <row r="82" spans="1:4" ht="30.75" customHeight="1">
      <c r="A82" s="660">
        <v>35</v>
      </c>
      <c r="B82" s="749" t="s">
        <v>381</v>
      </c>
      <c r="C82" s="750"/>
      <c r="D82" s="276">
        <f>SUM(C85)</f>
        <v>0</v>
      </c>
    </row>
    <row r="83" spans="1:4" ht="64.5" customHeight="1">
      <c r="A83" s="661"/>
      <c r="B83" s="339" t="s">
        <v>382</v>
      </c>
      <c r="C83" s="334">
        <v>0</v>
      </c>
      <c r="D83" s="742"/>
    </row>
    <row r="84" spans="1:4" ht="62.25" customHeight="1">
      <c r="A84" s="661"/>
      <c r="B84" s="339" t="s">
        <v>383</v>
      </c>
      <c r="C84" s="336">
        <v>0</v>
      </c>
      <c r="D84" s="743"/>
    </row>
    <row r="85" spans="1:4" ht="18.75" customHeight="1">
      <c r="A85" s="662"/>
      <c r="B85" s="337" t="s">
        <v>380</v>
      </c>
      <c r="C85" s="338">
        <f>SUM(C83-C84)/D76*100</f>
        <v>0</v>
      </c>
      <c r="D85" s="744"/>
    </row>
    <row r="86" spans="1:4" ht="18" customHeight="1">
      <c r="A86" s="741" t="s">
        <v>384</v>
      </c>
      <c r="B86" s="741"/>
      <c r="C86" s="741"/>
      <c r="D86" s="293" t="s">
        <v>328</v>
      </c>
    </row>
    <row r="87" spans="1:4" ht="20.25" customHeight="1">
      <c r="A87" s="340" t="s">
        <v>104</v>
      </c>
      <c r="B87" s="735" t="s">
        <v>277</v>
      </c>
      <c r="C87" s="736"/>
      <c r="D87" s="136" t="s">
        <v>106</v>
      </c>
    </row>
    <row r="88" spans="1:4" ht="33" customHeight="1">
      <c r="A88" s="660">
        <v>36</v>
      </c>
      <c r="B88" s="745" t="s">
        <v>385</v>
      </c>
      <c r="C88" s="746"/>
      <c r="D88" s="342">
        <v>0</v>
      </c>
    </row>
    <row r="89" spans="1:4" ht="59.25" customHeight="1">
      <c r="A89" s="661"/>
      <c r="B89" s="343" t="s">
        <v>386</v>
      </c>
      <c r="C89" s="344">
        <v>0</v>
      </c>
      <c r="D89" s="747"/>
    </row>
    <row r="90" spans="1:4" ht="58.5" customHeight="1">
      <c r="A90" s="661"/>
      <c r="B90" s="343" t="s">
        <v>387</v>
      </c>
      <c r="C90" s="345">
        <v>0</v>
      </c>
      <c r="D90" s="747"/>
    </row>
    <row r="91" spans="1:4" ht="18.75" customHeight="1">
      <c r="A91" s="661"/>
      <c r="B91" s="346" t="s">
        <v>388</v>
      </c>
      <c r="C91" s="347">
        <f>SUM(C89-C90)/D76*100</f>
        <v>0</v>
      </c>
      <c r="D91" s="747"/>
    </row>
    <row r="92" spans="1:4" ht="18" customHeight="1">
      <c r="A92" s="662"/>
      <c r="B92" s="348" t="s">
        <v>389</v>
      </c>
      <c r="C92" s="349">
        <f>SUM(C90*0.05)/D76*100</f>
        <v>0</v>
      </c>
      <c r="D92" s="748"/>
    </row>
    <row r="93" spans="1:4" ht="32.25" customHeight="1">
      <c r="A93" s="660">
        <v>37</v>
      </c>
      <c r="B93" s="745" t="s">
        <v>390</v>
      </c>
      <c r="C93" s="746"/>
      <c r="D93" s="350">
        <v>0</v>
      </c>
    </row>
    <row r="94" spans="1:4" ht="45" customHeight="1">
      <c r="A94" s="661"/>
      <c r="B94" s="343" t="s">
        <v>391</v>
      </c>
      <c r="C94" s="344">
        <v>0</v>
      </c>
      <c r="D94" s="351"/>
    </row>
    <row r="95" spans="1:4" ht="59.25" customHeight="1">
      <c r="A95" s="661"/>
      <c r="B95" s="343" t="s">
        <v>387</v>
      </c>
      <c r="C95" s="345">
        <v>0</v>
      </c>
      <c r="D95" s="351"/>
    </row>
    <row r="96" spans="1:4" ht="15">
      <c r="A96" s="661"/>
      <c r="B96" s="346" t="s">
        <v>388</v>
      </c>
      <c r="C96" s="347">
        <f>SUM(C94-C95)/D76*100</f>
        <v>0</v>
      </c>
      <c r="D96" s="351"/>
    </row>
    <row r="97" spans="1:4" ht="15">
      <c r="A97" s="662"/>
      <c r="B97" s="348" t="s">
        <v>392</v>
      </c>
      <c r="C97" s="349">
        <f>SUM(C95*0.08)/D76*100</f>
        <v>0</v>
      </c>
      <c r="D97" s="351"/>
    </row>
    <row r="98" spans="1:4" ht="22.5" customHeight="1">
      <c r="A98" s="157">
        <v>38</v>
      </c>
      <c r="B98" s="737" t="s">
        <v>393</v>
      </c>
      <c r="C98" s="738"/>
      <c r="D98" s="352">
        <f>SUM(D77,D78,D82,D88,D93)</f>
        <v>0.20394198383164847</v>
      </c>
    </row>
    <row r="99" spans="1:4" ht="177.75" customHeight="1">
      <c r="A99" s="157">
        <v>39</v>
      </c>
      <c r="B99" s="739" t="s">
        <v>394</v>
      </c>
      <c r="C99" s="740"/>
      <c r="D99" s="353">
        <v>0.21107994</v>
      </c>
    </row>
    <row r="100" spans="1:4" ht="96" customHeight="1">
      <c r="A100" s="179">
        <v>40</v>
      </c>
      <c r="B100" s="749" t="s">
        <v>395</v>
      </c>
      <c r="C100" s="750"/>
      <c r="D100" s="354"/>
    </row>
    <row r="101" spans="1:4" ht="60" customHeight="1">
      <c r="A101" s="189"/>
      <c r="B101" s="355" t="s">
        <v>396</v>
      </c>
      <c r="C101" s="356">
        <v>0</v>
      </c>
      <c r="D101" s="357"/>
    </row>
    <row r="102" spans="1:4" ht="20.25" customHeight="1">
      <c r="A102" s="189"/>
      <c r="B102" s="325" t="s">
        <v>397</v>
      </c>
      <c r="C102" s="358">
        <v>0</v>
      </c>
      <c r="D102" s="357"/>
    </row>
    <row r="103" spans="1:4" ht="32.25" customHeight="1">
      <c r="A103" s="189"/>
      <c r="B103" s="325" t="s">
        <v>398</v>
      </c>
      <c r="C103" s="358">
        <v>0</v>
      </c>
      <c r="D103" s="359"/>
    </row>
    <row r="104" spans="1:4" ht="21.75" customHeight="1">
      <c r="A104" s="189"/>
      <c r="B104" s="325" t="s">
        <v>399</v>
      </c>
      <c r="C104" s="356">
        <v>0</v>
      </c>
      <c r="D104" s="259"/>
    </row>
    <row r="105" spans="1:4" ht="19.5" customHeight="1">
      <c r="A105" s="261"/>
      <c r="B105" s="360" t="s">
        <v>400</v>
      </c>
      <c r="C105" s="361"/>
      <c r="D105" s="296">
        <f>SUM(C101-C104,-C103,-C102)</f>
        <v>0</v>
      </c>
    </row>
    <row r="106" spans="1:4" ht="33.75" customHeight="1">
      <c r="A106" s="167">
        <v>41</v>
      </c>
      <c r="B106" s="674" t="s">
        <v>401</v>
      </c>
      <c r="C106" s="752"/>
      <c r="D106" s="362">
        <v>0</v>
      </c>
    </row>
    <row r="107" spans="1:4" ht="15.75" customHeight="1">
      <c r="A107" s="741" t="s">
        <v>384</v>
      </c>
      <c r="B107" s="741"/>
      <c r="C107" s="741"/>
      <c r="D107" s="293" t="s">
        <v>328</v>
      </c>
    </row>
    <row r="108" spans="1:4" ht="15.75">
      <c r="A108" s="340" t="s">
        <v>104</v>
      </c>
      <c r="B108" s="735" t="s">
        <v>277</v>
      </c>
      <c r="C108" s="736"/>
      <c r="D108" s="136" t="s">
        <v>106</v>
      </c>
    </row>
    <row r="109" spans="1:4" ht="25.5" customHeight="1">
      <c r="A109" s="160">
        <v>42</v>
      </c>
      <c r="B109" s="694" t="s">
        <v>402</v>
      </c>
      <c r="C109" s="695"/>
      <c r="D109" s="363">
        <f>SUM(D105-D106)</f>
        <v>0</v>
      </c>
    </row>
    <row r="110" spans="1:4" ht="62.25" customHeight="1">
      <c r="A110" s="660">
        <v>43</v>
      </c>
      <c r="B110" s="749" t="s">
        <v>403</v>
      </c>
      <c r="C110" s="750"/>
      <c r="D110" s="364">
        <v>1</v>
      </c>
    </row>
    <row r="111" spans="1:4" ht="32.25" customHeight="1">
      <c r="A111" s="661"/>
      <c r="B111" s="325" t="s">
        <v>404</v>
      </c>
      <c r="C111" s="365">
        <v>1</v>
      </c>
      <c r="D111" s="366"/>
    </row>
    <row r="112" spans="1:4" ht="15.75">
      <c r="A112" s="661"/>
      <c r="B112" s="325" t="s">
        <v>405</v>
      </c>
      <c r="C112" s="367">
        <v>0.98914</v>
      </c>
      <c r="D112" s="366"/>
    </row>
    <row r="113" spans="1:4" ht="15.75">
      <c r="A113" s="661"/>
      <c r="B113" s="325" t="s">
        <v>406</v>
      </c>
      <c r="C113" s="367">
        <v>0.99498</v>
      </c>
      <c r="D113" s="366"/>
    </row>
    <row r="114" spans="1:4" ht="15.75">
      <c r="A114" s="662"/>
      <c r="B114" s="360" t="s">
        <v>407</v>
      </c>
      <c r="C114" s="365">
        <v>0.99989</v>
      </c>
      <c r="D114" s="368"/>
    </row>
    <row r="115" spans="1:4" ht="21.75" customHeight="1">
      <c r="A115" s="167">
        <v>44</v>
      </c>
      <c r="B115" s="631" t="s">
        <v>408</v>
      </c>
      <c r="C115" s="772"/>
      <c r="D115" s="369">
        <f>SUM(D109/D110)</f>
        <v>0</v>
      </c>
    </row>
    <row r="116" spans="1:4" ht="30.75" customHeight="1">
      <c r="A116" s="157">
        <v>45</v>
      </c>
      <c r="B116" s="674" t="s">
        <v>409</v>
      </c>
      <c r="C116" s="675"/>
      <c r="D116" s="370">
        <f>SUM(D55)</f>
        <v>456627998</v>
      </c>
    </row>
    <row r="117" spans="1:4" ht="24" customHeight="1">
      <c r="A117" s="157">
        <v>46</v>
      </c>
      <c r="B117" s="674" t="s">
        <v>410</v>
      </c>
      <c r="C117" s="675"/>
      <c r="D117" s="276">
        <f>SUM(D115/D116)*100</f>
        <v>0</v>
      </c>
    </row>
    <row r="118" spans="1:4" ht="23.25" customHeight="1">
      <c r="A118" s="157">
        <v>47</v>
      </c>
      <c r="B118" s="674" t="s">
        <v>411</v>
      </c>
      <c r="C118" s="675"/>
      <c r="D118" s="276">
        <f>SUM(D99,D117)</f>
        <v>0.21107994</v>
      </c>
    </row>
    <row r="119" spans="1:4" ht="36.75" customHeight="1">
      <c r="A119" s="157">
        <v>48</v>
      </c>
      <c r="B119" s="770" t="s">
        <v>412</v>
      </c>
      <c r="C119" s="771"/>
      <c r="D119" s="371">
        <v>1.10950824</v>
      </c>
    </row>
    <row r="120" spans="1:5" ht="11.25" customHeight="1">
      <c r="A120" s="372"/>
      <c r="B120" s="783"/>
      <c r="C120" s="783"/>
      <c r="D120" s="783"/>
      <c r="E120" s="271"/>
    </row>
    <row r="121" spans="1:6" ht="29.25" customHeight="1">
      <c r="A121" s="775" t="s">
        <v>413</v>
      </c>
      <c r="B121" s="775"/>
      <c r="C121" s="775"/>
      <c r="D121" s="775"/>
      <c r="E121" s="689"/>
      <c r="F121" s="689"/>
    </row>
    <row r="122" spans="1:6" ht="55.5" customHeight="1">
      <c r="A122" s="779" t="s">
        <v>414</v>
      </c>
      <c r="B122" s="780"/>
      <c r="C122" s="780"/>
      <c r="D122" s="780"/>
      <c r="E122" s="692"/>
      <c r="F122" s="692"/>
    </row>
    <row r="123" spans="1:6" ht="29.25" customHeight="1">
      <c r="A123" s="137" t="s">
        <v>104</v>
      </c>
      <c r="B123" s="693" t="s">
        <v>415</v>
      </c>
      <c r="C123" s="586"/>
      <c r="D123" s="138" t="s">
        <v>106</v>
      </c>
      <c r="E123" s="689"/>
      <c r="F123" s="689"/>
    </row>
    <row r="124" spans="1:6" ht="63" customHeight="1">
      <c r="A124" s="160">
        <v>49</v>
      </c>
      <c r="B124" s="777" t="s">
        <v>416</v>
      </c>
      <c r="C124" s="778"/>
      <c r="D124" s="272">
        <v>0</v>
      </c>
      <c r="E124" s="689"/>
      <c r="F124" s="689"/>
    </row>
    <row r="125" spans="1:6" ht="132.75" customHeight="1">
      <c r="A125" s="215">
        <v>50</v>
      </c>
      <c r="B125" s="674" t="s">
        <v>417</v>
      </c>
      <c r="C125" s="675"/>
      <c r="D125" s="373">
        <v>0</v>
      </c>
      <c r="E125" s="689"/>
      <c r="F125" s="689"/>
    </row>
    <row r="126" spans="1:5" ht="30" customHeight="1">
      <c r="A126" s="157">
        <v>51</v>
      </c>
      <c r="B126" s="674" t="s">
        <v>418</v>
      </c>
      <c r="C126" s="675"/>
      <c r="D126" s="159">
        <f>SUM(D55)</f>
        <v>456627998</v>
      </c>
      <c r="E126" s="275"/>
    </row>
    <row r="127" spans="1:5" ht="21.75" customHeight="1">
      <c r="A127" s="157">
        <v>52</v>
      </c>
      <c r="B127" s="674" t="s">
        <v>419</v>
      </c>
      <c r="C127" s="675"/>
      <c r="D127" s="276">
        <f>SUM(D125/D126)*100</f>
        <v>0</v>
      </c>
      <c r="E127" s="275"/>
    </row>
    <row r="128" spans="1:5" ht="37.5" customHeight="1">
      <c r="A128" s="157">
        <v>53</v>
      </c>
      <c r="B128" s="674" t="s">
        <v>420</v>
      </c>
      <c r="C128" s="675"/>
      <c r="D128" s="374"/>
      <c r="E128" s="275"/>
    </row>
    <row r="129" spans="1:5" ht="55.5" customHeight="1">
      <c r="A129" s="157">
        <v>54</v>
      </c>
      <c r="B129" s="674" t="s">
        <v>421</v>
      </c>
      <c r="C129" s="675"/>
      <c r="D129" s="274">
        <v>0</v>
      </c>
      <c r="E129" s="275"/>
    </row>
    <row r="130" spans="1:5" ht="35.25" customHeight="1">
      <c r="A130" s="157">
        <v>55</v>
      </c>
      <c r="B130" s="674" t="s">
        <v>422</v>
      </c>
      <c r="C130" s="675"/>
      <c r="D130" s="374"/>
      <c r="E130" s="275"/>
    </row>
    <row r="131" spans="1:5" ht="18" customHeight="1">
      <c r="A131" s="781" t="s">
        <v>384</v>
      </c>
      <c r="B131" s="781"/>
      <c r="C131" s="781"/>
      <c r="D131" s="293" t="s">
        <v>423</v>
      </c>
      <c r="E131" s="275"/>
    </row>
    <row r="132" spans="1:5" ht="12" customHeight="1">
      <c r="A132" s="782"/>
      <c r="B132" s="782"/>
      <c r="C132" s="782"/>
      <c r="D132" s="782"/>
      <c r="E132" s="275"/>
    </row>
    <row r="133" spans="1:5" ht="29.25" customHeight="1">
      <c r="A133" s="137" t="s">
        <v>104</v>
      </c>
      <c r="B133" s="693" t="s">
        <v>415</v>
      </c>
      <c r="C133" s="586"/>
      <c r="D133" s="138" t="s">
        <v>106</v>
      </c>
      <c r="E133" s="275"/>
    </row>
    <row r="134" spans="1:4" ht="19.5" customHeight="1">
      <c r="A134" s="157">
        <v>56</v>
      </c>
      <c r="B134" s="674" t="s">
        <v>424</v>
      </c>
      <c r="C134" s="717"/>
      <c r="D134" s="375">
        <f>SUM(D130-D127)</f>
        <v>0</v>
      </c>
    </row>
    <row r="135" spans="1:4" ht="12" customHeight="1">
      <c r="A135" s="277"/>
      <c r="B135" s="277"/>
      <c r="C135" s="277"/>
      <c r="D135" s="277"/>
    </row>
    <row r="136" spans="1:4" ht="29.25" customHeight="1">
      <c r="A136" s="571" t="s">
        <v>425</v>
      </c>
      <c r="B136" s="571"/>
      <c r="C136" s="571"/>
      <c r="D136" s="571"/>
    </row>
    <row r="137" spans="1:4" ht="117.75" customHeight="1">
      <c r="A137" s="763" t="s">
        <v>426</v>
      </c>
      <c r="B137" s="764"/>
      <c r="C137" s="764"/>
      <c r="D137" s="765"/>
    </row>
    <row r="138" spans="1:4" ht="29.25" customHeight="1">
      <c r="A138" s="341" t="s">
        <v>104</v>
      </c>
      <c r="B138" s="735" t="s">
        <v>301</v>
      </c>
      <c r="C138" s="736"/>
      <c r="D138" s="138" t="s">
        <v>106</v>
      </c>
    </row>
    <row r="139" spans="1:4" ht="58.5" customHeight="1">
      <c r="A139" s="157">
        <v>57</v>
      </c>
      <c r="B139" s="674" t="s">
        <v>427</v>
      </c>
      <c r="C139" s="675"/>
      <c r="D139" s="376">
        <v>0</v>
      </c>
    </row>
    <row r="140" spans="1:4" ht="30.75" customHeight="1">
      <c r="A140" s="157">
        <v>58</v>
      </c>
      <c r="B140" s="674" t="s">
        <v>428</v>
      </c>
      <c r="C140" s="675"/>
      <c r="D140" s="159">
        <f>SUM(D55)</f>
        <v>456627998</v>
      </c>
    </row>
    <row r="141" spans="1:4" ht="25.5" customHeight="1">
      <c r="A141" s="157">
        <v>59</v>
      </c>
      <c r="B141" s="674" t="s">
        <v>429</v>
      </c>
      <c r="C141" s="675"/>
      <c r="D141" s="377">
        <f>SUM(D139/D140)*100</f>
        <v>0</v>
      </c>
    </row>
    <row r="142" spans="1:4" ht="49.5" customHeight="1">
      <c r="A142" s="157">
        <v>60</v>
      </c>
      <c r="B142" s="716" t="s">
        <v>430</v>
      </c>
      <c r="C142" s="717"/>
      <c r="D142" s="378"/>
    </row>
    <row r="143" spans="1:4" ht="12" customHeight="1">
      <c r="A143" s="283"/>
      <c r="B143" s="283"/>
      <c r="C143" s="283"/>
      <c r="D143" s="284"/>
    </row>
    <row r="144" spans="1:4" ht="24" customHeight="1">
      <c r="A144" s="571" t="s">
        <v>431</v>
      </c>
      <c r="B144" s="571"/>
      <c r="C144" s="571"/>
      <c r="D144" s="571"/>
    </row>
    <row r="145" spans="1:4" ht="96" customHeight="1">
      <c r="A145" s="732" t="s">
        <v>432</v>
      </c>
      <c r="B145" s="569"/>
      <c r="C145" s="569"/>
      <c r="D145" s="569"/>
    </row>
    <row r="146" spans="1:4" ht="29.25" customHeight="1">
      <c r="A146" s="249" t="s">
        <v>104</v>
      </c>
      <c r="B146" s="693" t="s">
        <v>433</v>
      </c>
      <c r="C146" s="586"/>
      <c r="D146" s="138" t="s">
        <v>106</v>
      </c>
    </row>
    <row r="147" spans="1:4" ht="47.25" customHeight="1">
      <c r="A147" s="167">
        <v>61</v>
      </c>
      <c r="B147" s="733" t="s">
        <v>434</v>
      </c>
      <c r="C147" s="734"/>
      <c r="D147" s="379">
        <v>0</v>
      </c>
    </row>
    <row r="148" spans="1:4" ht="45" customHeight="1">
      <c r="A148" s="157">
        <v>62</v>
      </c>
      <c r="B148" s="726" t="s">
        <v>435</v>
      </c>
      <c r="C148" s="728"/>
      <c r="D148" s="380">
        <v>0</v>
      </c>
    </row>
    <row r="149" spans="1:4" ht="45.75" customHeight="1">
      <c r="A149" s="157">
        <v>63</v>
      </c>
      <c r="B149" s="726" t="s">
        <v>436</v>
      </c>
      <c r="C149" s="728"/>
      <c r="D149" s="380">
        <v>0</v>
      </c>
    </row>
    <row r="150" spans="1:4" ht="21" customHeight="1">
      <c r="A150" s="157">
        <v>64</v>
      </c>
      <c r="B150" s="730" t="s">
        <v>437</v>
      </c>
      <c r="C150" s="728"/>
      <c r="D150" s="381">
        <f>SUM(D147,D148,D149)</f>
        <v>0</v>
      </c>
    </row>
    <row r="151" spans="1:4" ht="48" customHeight="1">
      <c r="A151" s="157">
        <v>65</v>
      </c>
      <c r="B151" s="726" t="s">
        <v>438</v>
      </c>
      <c r="C151" s="728"/>
      <c r="D151" s="382"/>
    </row>
    <row r="152" ht="12" customHeight="1">
      <c r="A152" s="279"/>
    </row>
    <row r="153" spans="1:4" ht="12" customHeight="1">
      <c r="A153" s="729" t="s">
        <v>384</v>
      </c>
      <c r="B153" s="729"/>
      <c r="C153" s="729"/>
      <c r="D153" s="293" t="s">
        <v>423</v>
      </c>
    </row>
    <row r="154" spans="1:4" ht="24" customHeight="1">
      <c r="A154" s="599" t="s">
        <v>439</v>
      </c>
      <c r="B154" s="599"/>
      <c r="C154" s="599"/>
      <c r="D154" s="599"/>
    </row>
    <row r="155" spans="1:4" ht="69" customHeight="1">
      <c r="A155" s="731" t="s">
        <v>440</v>
      </c>
      <c r="B155" s="699"/>
      <c r="C155" s="699"/>
      <c r="D155" s="699"/>
    </row>
    <row r="156" spans="1:4" ht="29.25" customHeight="1">
      <c r="A156" s="249" t="s">
        <v>104</v>
      </c>
      <c r="B156" s="693" t="s">
        <v>441</v>
      </c>
      <c r="C156" s="586"/>
      <c r="D156" s="138" t="s">
        <v>106</v>
      </c>
    </row>
    <row r="157" spans="1:4" ht="33.75" customHeight="1">
      <c r="A157" s="157">
        <v>66</v>
      </c>
      <c r="B157" s="726" t="s">
        <v>442</v>
      </c>
      <c r="C157" s="727"/>
      <c r="D157" s="383">
        <f>SUM(D98)</f>
        <v>0.20394198383164847</v>
      </c>
    </row>
    <row r="158" spans="1:4" ht="34.5" customHeight="1">
      <c r="A158" s="157">
        <v>67</v>
      </c>
      <c r="B158" s="726" t="s">
        <v>443</v>
      </c>
      <c r="C158" s="727"/>
      <c r="D158" s="384">
        <f>SUM(D55)</f>
        <v>456627998</v>
      </c>
    </row>
    <row r="159" spans="1:4" ht="33" customHeight="1">
      <c r="A159" s="157">
        <v>68</v>
      </c>
      <c r="B159" s="726" t="s">
        <v>444</v>
      </c>
      <c r="C159" s="727"/>
      <c r="D159" s="385">
        <v>0</v>
      </c>
    </row>
    <row r="160" spans="1:4" ht="21.75" customHeight="1">
      <c r="A160" s="157">
        <v>69</v>
      </c>
      <c r="B160" s="726" t="s">
        <v>445</v>
      </c>
      <c r="C160" s="727"/>
      <c r="D160" s="386">
        <f>SUM(D117)</f>
        <v>0</v>
      </c>
    </row>
    <row r="161" spans="1:4" ht="22.5" customHeight="1">
      <c r="A161" s="157">
        <v>70</v>
      </c>
      <c r="B161" s="726" t="s">
        <v>446</v>
      </c>
      <c r="C161" s="727"/>
      <c r="D161" s="387">
        <f>SUM(D157,D159,D160)</f>
        <v>0.20394198383164847</v>
      </c>
    </row>
    <row r="162" ht="12" customHeight="1">
      <c r="A162" s="279"/>
    </row>
    <row r="163" spans="1:4" ht="24" customHeight="1">
      <c r="A163" s="571" t="s">
        <v>447</v>
      </c>
      <c r="B163" s="571"/>
      <c r="C163" s="571"/>
      <c r="D163" s="571"/>
    </row>
    <row r="164" ht="12" customHeight="1">
      <c r="A164" s="279"/>
    </row>
    <row r="165" spans="1:3" ht="15">
      <c r="A165" s="572" t="s">
        <v>183</v>
      </c>
      <c r="B165" s="572"/>
      <c r="C165" s="572"/>
    </row>
    <row r="166" spans="2:3" ht="15">
      <c r="B166" s="572"/>
      <c r="C166" s="572"/>
    </row>
    <row r="167" spans="1:4" ht="33.75" customHeight="1">
      <c r="A167" s="147"/>
      <c r="B167" s="700" t="s">
        <v>448</v>
      </c>
      <c r="C167" s="700"/>
      <c r="D167" s="388">
        <v>0.203942</v>
      </c>
    </row>
    <row r="168" spans="1:4" ht="15">
      <c r="A168" s="147"/>
      <c r="B168" s="147"/>
      <c r="C168" s="147"/>
      <c r="D168" s="149"/>
    </row>
    <row r="169" spans="1:4" ht="59.25" customHeight="1">
      <c r="A169" s="147"/>
      <c r="B169" s="700" t="s">
        <v>449</v>
      </c>
      <c r="C169" s="700"/>
      <c r="D169" s="388">
        <v>0.21107994</v>
      </c>
    </row>
    <row r="170" spans="1:4" ht="15">
      <c r="A170" s="147"/>
      <c r="B170" s="147"/>
      <c r="C170" s="147"/>
      <c r="D170" s="149"/>
    </row>
    <row r="171" spans="1:4" ht="15.75">
      <c r="A171" s="147"/>
      <c r="B171" s="572" t="s">
        <v>450</v>
      </c>
      <c r="C171" s="572"/>
      <c r="D171" s="389"/>
    </row>
    <row r="172" spans="1:4" ht="15">
      <c r="A172" s="147"/>
      <c r="B172" s="147"/>
      <c r="C172" s="147"/>
      <c r="D172" s="149"/>
    </row>
    <row r="173" spans="1:4" ht="29.25" customHeight="1">
      <c r="A173" s="599" t="s">
        <v>451</v>
      </c>
      <c r="B173" s="599"/>
      <c r="C173" s="599"/>
      <c r="D173" s="599"/>
    </row>
    <row r="174" spans="1:4" ht="12" customHeight="1">
      <c r="A174" s="147"/>
      <c r="B174" s="147"/>
      <c r="C174" s="147"/>
      <c r="D174" s="149"/>
    </row>
    <row r="175" spans="1:4" ht="45" customHeight="1">
      <c r="A175" s="700" t="s">
        <v>452</v>
      </c>
      <c r="B175" s="572"/>
      <c r="C175" s="572"/>
      <c r="D175" s="572"/>
    </row>
    <row r="176" spans="1:4" ht="15">
      <c r="A176" s="147"/>
      <c r="B176" s="147"/>
      <c r="C176" s="147"/>
      <c r="D176" s="149"/>
    </row>
    <row r="177" spans="1:4" ht="15">
      <c r="A177" s="576" t="s">
        <v>190</v>
      </c>
      <c r="B177" s="577" t="s">
        <v>888</v>
      </c>
      <c r="C177" s="147"/>
      <c r="D177" s="149"/>
    </row>
    <row r="178" spans="1:4" ht="15">
      <c r="A178" s="576"/>
      <c r="B178" s="578"/>
      <c r="C178" s="147"/>
      <c r="D178" s="149"/>
    </row>
    <row r="179" spans="1:4" ht="15">
      <c r="A179" s="147"/>
      <c r="B179" s="147" t="s">
        <v>453</v>
      </c>
      <c r="C179" s="147"/>
      <c r="D179" s="149"/>
    </row>
    <row r="180" spans="1:4" ht="15">
      <c r="A180" s="576" t="s">
        <v>192</v>
      </c>
      <c r="B180" s="577"/>
      <c r="C180" s="147"/>
      <c r="D180" s="149"/>
    </row>
    <row r="181" spans="1:4" ht="15">
      <c r="A181" s="576"/>
      <c r="B181" s="578"/>
      <c r="C181" s="147"/>
      <c r="D181" s="152"/>
    </row>
    <row r="182" spans="1:4" ht="15">
      <c r="A182" s="147"/>
      <c r="B182" s="147" t="s">
        <v>454</v>
      </c>
      <c r="C182" s="147"/>
      <c r="D182" s="147" t="s">
        <v>194</v>
      </c>
    </row>
    <row r="183" spans="1:4" ht="15">
      <c r="A183" s="147"/>
      <c r="B183" s="147"/>
      <c r="C183" s="147"/>
      <c r="D183" s="149"/>
    </row>
    <row r="184" spans="1:4" ht="15">
      <c r="A184" s="147"/>
      <c r="B184" s="147"/>
      <c r="C184" s="147"/>
      <c r="D184" s="149"/>
    </row>
    <row r="185" spans="1:4" ht="15.75">
      <c r="A185" s="568" t="s">
        <v>455</v>
      </c>
      <c r="B185" s="568"/>
      <c r="C185" s="568"/>
      <c r="D185" s="149"/>
    </row>
    <row r="186" spans="1:4" ht="15">
      <c r="A186" s="569" t="s">
        <v>456</v>
      </c>
      <c r="B186" s="569"/>
      <c r="C186" s="147"/>
      <c r="D186" s="149"/>
    </row>
  </sheetData>
  <sheetProtection password="CCA6" sheet="1" selectLockedCells="1"/>
  <mergeCells count="134">
    <mergeCell ref="A132:D132"/>
    <mergeCell ref="E122:F122"/>
    <mergeCell ref="B120:D120"/>
    <mergeCell ref="E124:F124"/>
    <mergeCell ref="E121:F121"/>
    <mergeCell ref="E123:F123"/>
    <mergeCell ref="B124:C124"/>
    <mergeCell ref="B125:C125"/>
    <mergeCell ref="B127:C127"/>
    <mergeCell ref="E125:F125"/>
    <mergeCell ref="A136:D136"/>
    <mergeCell ref="A2:C2"/>
    <mergeCell ref="B126:C126"/>
    <mergeCell ref="A7:D7"/>
    <mergeCell ref="A8:D8"/>
    <mergeCell ref="B106:C106"/>
    <mergeCell ref="B25:C25"/>
    <mergeCell ref="A86:C86"/>
    <mergeCell ref="A131:C131"/>
    <mergeCell ref="B123:C123"/>
    <mergeCell ref="A1:C1"/>
    <mergeCell ref="A5:B5"/>
    <mergeCell ref="A4:B4"/>
    <mergeCell ref="C4:D4"/>
    <mergeCell ref="C5:D5"/>
    <mergeCell ref="A122:D122"/>
    <mergeCell ref="B49:C49"/>
    <mergeCell ref="B61:C61"/>
    <mergeCell ref="A3:D3"/>
    <mergeCell ref="A15:A18"/>
    <mergeCell ref="A62:C62"/>
    <mergeCell ref="B65:C65"/>
    <mergeCell ref="A64:D64"/>
    <mergeCell ref="A121:D121"/>
    <mergeCell ref="A48:C48"/>
    <mergeCell ref="A63:D63"/>
    <mergeCell ref="B76:C76"/>
    <mergeCell ref="D79:D81"/>
    <mergeCell ref="B50:C50"/>
    <mergeCell ref="B54:C54"/>
    <mergeCell ref="D19:D21"/>
    <mergeCell ref="A6:D6"/>
    <mergeCell ref="A180:A181"/>
    <mergeCell ref="B180:B181"/>
    <mergeCell ref="A24:C24"/>
    <mergeCell ref="B77:C77"/>
    <mergeCell ref="B10:C10"/>
    <mergeCell ref="B119:C119"/>
    <mergeCell ref="B115:C115"/>
    <mergeCell ref="A144:D144"/>
    <mergeCell ref="A9:D9"/>
    <mergeCell ref="A186:B186"/>
    <mergeCell ref="B171:C171"/>
    <mergeCell ref="A173:D173"/>
    <mergeCell ref="A175:D175"/>
    <mergeCell ref="B140:C140"/>
    <mergeCell ref="B167:C167"/>
    <mergeCell ref="B166:C166"/>
    <mergeCell ref="A185:C185"/>
    <mergeCell ref="B177:B178"/>
    <mergeCell ref="A177:A178"/>
    <mergeCell ref="B41:C41"/>
    <mergeCell ref="B42:C42"/>
    <mergeCell ref="B133:C133"/>
    <mergeCell ref="B169:C169"/>
    <mergeCell ref="A137:D137"/>
    <mergeCell ref="A165:C165"/>
    <mergeCell ref="B134:C134"/>
    <mergeCell ref="B141:C141"/>
    <mergeCell ref="B142:C142"/>
    <mergeCell ref="B11:C11"/>
    <mergeCell ref="B12:C12"/>
    <mergeCell ref="B13:C13"/>
    <mergeCell ref="B15:C15"/>
    <mergeCell ref="B19:C19"/>
    <mergeCell ref="B39:C39"/>
    <mergeCell ref="B40:C40"/>
    <mergeCell ref="A19:A22"/>
    <mergeCell ref="B23:C23"/>
    <mergeCell ref="B26:C26"/>
    <mergeCell ref="B27:C27"/>
    <mergeCell ref="B28:C28"/>
    <mergeCell ref="B32:C32"/>
    <mergeCell ref="B56:C56"/>
    <mergeCell ref="B57:C57"/>
    <mergeCell ref="B60:C60"/>
    <mergeCell ref="B66:C66"/>
    <mergeCell ref="A93:A97"/>
    <mergeCell ref="B93:C93"/>
    <mergeCell ref="B67:C67"/>
    <mergeCell ref="B68:C68"/>
    <mergeCell ref="B69:C69"/>
    <mergeCell ref="A78:A81"/>
    <mergeCell ref="B78:C78"/>
    <mergeCell ref="A82:A85"/>
    <mergeCell ref="B82:C82"/>
    <mergeCell ref="B118:C118"/>
    <mergeCell ref="B117:C117"/>
    <mergeCell ref="B100:C100"/>
    <mergeCell ref="D83:D85"/>
    <mergeCell ref="B88:C88"/>
    <mergeCell ref="A88:A92"/>
    <mergeCell ref="D89:D92"/>
    <mergeCell ref="B109:C109"/>
    <mergeCell ref="B110:C110"/>
    <mergeCell ref="A110:A114"/>
    <mergeCell ref="B87:C87"/>
    <mergeCell ref="B146:C146"/>
    <mergeCell ref="B147:C147"/>
    <mergeCell ref="B148:C148"/>
    <mergeCell ref="B138:C138"/>
    <mergeCell ref="B139:C139"/>
    <mergeCell ref="B98:C98"/>
    <mergeCell ref="B99:C99"/>
    <mergeCell ref="A107:C107"/>
    <mergeCell ref="B108:C108"/>
    <mergeCell ref="B116:C116"/>
    <mergeCell ref="A163:D163"/>
    <mergeCell ref="B151:C151"/>
    <mergeCell ref="A154:D154"/>
    <mergeCell ref="A155:D155"/>
    <mergeCell ref="B156:C156"/>
    <mergeCell ref="B128:C128"/>
    <mergeCell ref="B158:C158"/>
    <mergeCell ref="B129:C129"/>
    <mergeCell ref="B130:C130"/>
    <mergeCell ref="A145:D145"/>
    <mergeCell ref="B157:C157"/>
    <mergeCell ref="B149:C149"/>
    <mergeCell ref="A153:C153"/>
    <mergeCell ref="B159:C159"/>
    <mergeCell ref="B160:C160"/>
    <mergeCell ref="B161:C161"/>
    <mergeCell ref="B150:C150"/>
  </mergeCells>
  <dataValidations count="1">
    <dataValidation type="list" allowBlank="1" showErrorMessage="1" sqref="C74">
      <formula1>"NA,DISCONTINUED,RECEIVED"</formula1>
    </dataValidation>
  </dataValidations>
  <printOptions/>
  <pageMargins left="0.25" right="0.1701388955116272" top="0.4201388955116272" bottom="0.22986111044883728" header="0.22013889253139496" footer="0.17986111342906952"/>
  <pageSetup errors="blank" fitToHeight="0" fitToWidth="1" horizontalDpi="600" verticalDpi="600" orientation="portrait" scale="65" r:id="rId3"/>
  <headerFooter>
    <oddHeader>&amp;L&amp;D   &amp;T&amp;R&amp;P</oddHeader>
  </headerFooter>
  <rowBreaks count="7" manualBreakCount="7">
    <brk id="23" max="255" man="1"/>
    <brk id="47" max="255" man="1"/>
    <brk id="61" max="255" man="1"/>
    <brk id="85" max="255" man="1"/>
    <brk id="106" max="255" man="1"/>
    <brk id="130" max="255" man="1"/>
    <brk id="151" max="255" man="1"/>
  </rowBreaks>
  <legacyDrawing r:id="rId2"/>
</worksheet>
</file>

<file path=xl/worksheets/sheet5.xml><?xml version="1.0" encoding="utf-8"?>
<worksheet xmlns="http://schemas.openxmlformats.org/spreadsheetml/2006/main" xmlns:r="http://schemas.openxmlformats.org/officeDocument/2006/relationships">
  <dimension ref="A1:D109"/>
  <sheetViews>
    <sheetView zoomScalePageLayoutView="0" workbookViewId="0" topLeftCell="A7">
      <selection activeCell="D32" sqref="D32"/>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570" t="s">
        <v>94</v>
      </c>
      <c r="B1" s="570"/>
      <c r="C1" s="570"/>
      <c r="D1" s="54" t="s">
        <v>457</v>
      </c>
    </row>
    <row r="2" spans="1:4" ht="42.75" customHeight="1">
      <c r="A2" s="788" t="s">
        <v>458</v>
      </c>
      <c r="B2" s="788"/>
      <c r="C2" s="788"/>
      <c r="D2" s="155" t="s">
        <v>459</v>
      </c>
    </row>
    <row r="3" spans="1:4" ht="20.25">
      <c r="A3" s="620"/>
      <c r="B3" s="620"/>
      <c r="C3" s="620"/>
      <c r="D3" s="620"/>
    </row>
    <row r="4" spans="1:4" ht="15">
      <c r="A4" s="621" t="str">
        <f>(eff_desc)</f>
        <v>RSP-SPECIAL ROAD (2020)</v>
      </c>
      <c r="B4" s="621"/>
      <c r="C4" s="622" t="s">
        <v>98</v>
      </c>
      <c r="D4" s="623"/>
    </row>
    <row r="5" spans="1:4" ht="15">
      <c r="A5" s="624" t="s">
        <v>460</v>
      </c>
      <c r="B5" s="625"/>
      <c r="C5" s="626" t="s">
        <v>461</v>
      </c>
      <c r="D5" s="627"/>
    </row>
    <row r="6" spans="1:4" ht="15" customHeight="1">
      <c r="A6" s="598"/>
      <c r="B6" s="598"/>
      <c r="C6" s="598"/>
      <c r="D6" s="598"/>
    </row>
    <row r="7" spans="1:4" ht="54.75" customHeight="1">
      <c r="A7" s="653" t="s">
        <v>462</v>
      </c>
      <c r="B7" s="613"/>
      <c r="C7" s="613"/>
      <c r="D7" s="613"/>
    </row>
    <row r="8" spans="1:4" ht="43.5" customHeight="1">
      <c r="A8" s="156"/>
      <c r="B8" s="56"/>
      <c r="C8" s="56"/>
      <c r="D8" s="56"/>
    </row>
    <row r="9" spans="1:4" ht="15.75">
      <c r="A9" s="599" t="s">
        <v>463</v>
      </c>
      <c r="B9" s="599"/>
      <c r="C9" s="599"/>
      <c r="D9" s="599"/>
    </row>
    <row r="10" spans="1:4" ht="139.5" customHeight="1">
      <c r="A10" s="606" t="s">
        <v>464</v>
      </c>
      <c r="B10" s="607"/>
      <c r="C10" s="607"/>
      <c r="D10" s="607"/>
    </row>
    <row r="11" spans="1:4" ht="15.75">
      <c r="A11" s="93" t="s">
        <v>104</v>
      </c>
      <c r="B11" s="591" t="s">
        <v>465</v>
      </c>
      <c r="C11" s="592"/>
      <c r="D11" s="93" t="s">
        <v>106</v>
      </c>
    </row>
    <row r="12" spans="1:4" ht="30.75" customHeight="1">
      <c r="A12" s="157">
        <v>1</v>
      </c>
      <c r="B12" s="666" t="s">
        <v>466</v>
      </c>
      <c r="C12" s="667"/>
      <c r="D12" s="274">
        <v>0</v>
      </c>
    </row>
    <row r="13" spans="1:4" ht="40.5" customHeight="1">
      <c r="A13" s="157">
        <v>2</v>
      </c>
      <c r="B13" s="786" t="s">
        <v>467</v>
      </c>
      <c r="C13" s="675"/>
      <c r="D13" s="274">
        <v>0</v>
      </c>
    </row>
    <row r="14" spans="1:4" ht="30.75" customHeight="1">
      <c r="A14" s="157">
        <v>3</v>
      </c>
      <c r="B14" s="786" t="s">
        <v>468</v>
      </c>
      <c r="C14" s="675"/>
      <c r="D14" s="159">
        <f>SUM(D12-D13)</f>
        <v>0</v>
      </c>
    </row>
    <row r="15" spans="1:4" ht="30.75" customHeight="1">
      <c r="A15" s="157">
        <v>4</v>
      </c>
      <c r="B15" s="786" t="s">
        <v>469</v>
      </c>
      <c r="C15" s="675"/>
      <c r="D15" s="374">
        <v>0</v>
      </c>
    </row>
    <row r="16" spans="1:4" ht="30.75" customHeight="1">
      <c r="A16" s="157">
        <v>5</v>
      </c>
      <c r="B16" s="674" t="s">
        <v>470</v>
      </c>
      <c r="C16" s="675"/>
      <c r="D16" s="276">
        <f>SUM(D14)*D15/100</f>
        <v>0</v>
      </c>
    </row>
    <row r="17" spans="1:4" ht="30.75" customHeight="1">
      <c r="A17" s="157">
        <v>6</v>
      </c>
      <c r="B17" s="674" t="s">
        <v>471</v>
      </c>
      <c r="C17" s="675"/>
      <c r="D17" s="276">
        <f>SUM(D16)*1.08</f>
        <v>0</v>
      </c>
    </row>
    <row r="18" spans="1:4" ht="30.75" customHeight="1">
      <c r="A18" s="157">
        <v>7</v>
      </c>
      <c r="B18" s="786" t="s">
        <v>472</v>
      </c>
      <c r="C18" s="787"/>
      <c r="D18" s="274">
        <v>0</v>
      </c>
    </row>
    <row r="19" spans="1:4" ht="40.5" customHeight="1">
      <c r="A19" s="157">
        <v>8</v>
      </c>
      <c r="B19" s="786" t="s">
        <v>473</v>
      </c>
      <c r="C19" s="787"/>
      <c r="D19" s="274">
        <v>0</v>
      </c>
    </row>
    <row r="20" spans="1:4" ht="30.75" customHeight="1">
      <c r="A20" s="157">
        <v>9</v>
      </c>
      <c r="B20" s="786" t="s">
        <v>474</v>
      </c>
      <c r="C20" s="787"/>
      <c r="D20" s="159">
        <f>SUM(D18-D19)</f>
        <v>0</v>
      </c>
    </row>
    <row r="21" spans="1:4" ht="30.75" customHeight="1">
      <c r="A21" s="157">
        <v>10</v>
      </c>
      <c r="B21" s="786" t="s">
        <v>475</v>
      </c>
      <c r="C21" s="787"/>
      <c r="D21" s="276" t="e">
        <f>SUM(D17/D20)*100</f>
        <v>#DIV/0!</v>
      </c>
    </row>
    <row r="22" spans="1:4" ht="30.75" customHeight="1">
      <c r="A22" s="157">
        <v>11</v>
      </c>
      <c r="B22" s="786" t="s">
        <v>476</v>
      </c>
      <c r="C22" s="787"/>
      <c r="D22" s="374">
        <v>0</v>
      </c>
    </row>
    <row r="23" spans="1:4" ht="30.75" customHeight="1">
      <c r="A23" s="157">
        <v>12</v>
      </c>
      <c r="B23" s="786" t="s">
        <v>477</v>
      </c>
      <c r="C23" s="787"/>
      <c r="D23" s="374">
        <v>0</v>
      </c>
    </row>
    <row r="24" spans="1:4" ht="30.75" customHeight="1">
      <c r="A24" s="157">
        <v>13</v>
      </c>
      <c r="B24" s="786" t="s">
        <v>478</v>
      </c>
      <c r="C24" s="787"/>
      <c r="D24" s="276" t="e">
        <f>SUM(D21:D23)</f>
        <v>#DIV/0!</v>
      </c>
    </row>
    <row r="26" spans="1:4" ht="15.75">
      <c r="A26" s="599" t="s">
        <v>479</v>
      </c>
      <c r="B26" s="599"/>
      <c r="C26" s="599"/>
      <c r="D26" s="599"/>
    </row>
    <row r="27" spans="1:4" ht="114.75" customHeight="1">
      <c r="A27" s="784" t="s">
        <v>480</v>
      </c>
      <c r="B27" s="785"/>
      <c r="C27" s="785"/>
      <c r="D27" s="785"/>
    </row>
    <row r="28" spans="1:4" ht="15.75">
      <c r="A28" s="93" t="s">
        <v>104</v>
      </c>
      <c r="B28" s="591" t="s">
        <v>465</v>
      </c>
      <c r="C28" s="592"/>
      <c r="D28" s="93" t="s">
        <v>106</v>
      </c>
    </row>
    <row r="29" spans="1:4" ht="21" customHeight="1">
      <c r="A29" s="157">
        <v>14</v>
      </c>
      <c r="B29" s="786" t="s">
        <v>481</v>
      </c>
      <c r="C29" s="787"/>
      <c r="D29" s="285">
        <f>SUM(D14)</f>
        <v>0</v>
      </c>
    </row>
    <row r="30" spans="1:4" ht="21" customHeight="1">
      <c r="A30" s="157">
        <v>15</v>
      </c>
      <c r="B30" s="786" t="s">
        <v>482</v>
      </c>
      <c r="C30" s="787"/>
      <c r="D30" s="374">
        <v>0</v>
      </c>
    </row>
    <row r="31" spans="1:4" ht="21" customHeight="1">
      <c r="A31" s="157">
        <v>16</v>
      </c>
      <c r="B31" s="786" t="s">
        <v>483</v>
      </c>
      <c r="C31" s="787"/>
      <c r="D31" s="285">
        <f>SUM(D29*D30)</f>
        <v>0</v>
      </c>
    </row>
    <row r="32" spans="1:4" ht="21" customHeight="1">
      <c r="A32" s="157">
        <v>17</v>
      </c>
      <c r="B32" s="786" t="s">
        <v>484</v>
      </c>
      <c r="C32" s="787"/>
      <c r="D32" s="285">
        <f>SUM(D31)*1.08</f>
        <v>0</v>
      </c>
    </row>
    <row r="33" spans="1:4" ht="21" customHeight="1">
      <c r="A33" s="157">
        <v>18</v>
      </c>
      <c r="B33" s="786" t="s">
        <v>485</v>
      </c>
      <c r="C33" s="787"/>
      <c r="D33" s="285" t="e">
        <f>SUM(D32/D20)*100</f>
        <v>#DIV/0!</v>
      </c>
    </row>
    <row r="36" spans="1:4" ht="15.75">
      <c r="A36" s="599" t="s">
        <v>486</v>
      </c>
      <c r="B36" s="599"/>
      <c r="C36" s="599"/>
      <c r="D36" s="599"/>
    </row>
    <row r="38" spans="1:4" ht="55.5" customHeight="1">
      <c r="A38" s="700" t="s">
        <v>487</v>
      </c>
      <c r="B38" s="572"/>
      <c r="C38" s="572"/>
      <c r="D38" s="572"/>
    </row>
    <row r="40" spans="1:2" ht="15" customHeight="1">
      <c r="A40" s="576" t="s">
        <v>190</v>
      </c>
      <c r="B40" s="577"/>
    </row>
    <row r="41" spans="1:2" ht="15" customHeight="1">
      <c r="A41" s="576"/>
      <c r="B41" s="578"/>
    </row>
    <row r="42" ht="15">
      <c r="B42" s="147" t="s">
        <v>488</v>
      </c>
    </row>
    <row r="43" spans="1:2" ht="15" customHeight="1">
      <c r="A43" s="576" t="s">
        <v>190</v>
      </c>
      <c r="B43" s="577"/>
    </row>
    <row r="44" spans="1:4" ht="15" customHeight="1">
      <c r="A44" s="576"/>
      <c r="B44" s="578"/>
      <c r="D44" s="152"/>
    </row>
    <row r="45" spans="2:4" ht="15">
      <c r="B45" s="147" t="s">
        <v>489</v>
      </c>
      <c r="D45" s="147" t="s">
        <v>194</v>
      </c>
    </row>
    <row r="47" spans="1:3" ht="15.75">
      <c r="A47" s="568" t="s">
        <v>455</v>
      </c>
      <c r="B47" s="568"/>
      <c r="C47" s="568"/>
    </row>
    <row r="48" spans="1:2" ht="14.25">
      <c r="A48" s="569" t="s">
        <v>490</v>
      </c>
      <c r="B48" s="569"/>
    </row>
    <row r="108" spans="1:4" ht="15.75">
      <c r="A108" s="568" t="s">
        <v>195</v>
      </c>
      <c r="B108" s="568"/>
      <c r="C108" s="568"/>
      <c r="D108" s="390" t="s">
        <v>491</v>
      </c>
    </row>
    <row r="109" ht="38.25">
      <c r="A109" s="391" t="s">
        <v>492</v>
      </c>
    </row>
  </sheetData>
  <sheetProtection password="CCA6" sheet="1"/>
  <mergeCells count="42">
    <mergeCell ref="A43:A44"/>
    <mergeCell ref="B43:B44"/>
    <mergeCell ref="A108:C108"/>
    <mergeCell ref="B20:C20"/>
    <mergeCell ref="B21:C21"/>
    <mergeCell ref="B22:C22"/>
    <mergeCell ref="B23:C23"/>
    <mergeCell ref="B24:C24"/>
    <mergeCell ref="A36:D36"/>
    <mergeCell ref="A38:D38"/>
    <mergeCell ref="B15:C15"/>
    <mergeCell ref="B16:C16"/>
    <mergeCell ref="B17:C17"/>
    <mergeCell ref="B18:C18"/>
    <mergeCell ref="B19:C19"/>
    <mergeCell ref="B33:C33"/>
    <mergeCell ref="B14:C14"/>
    <mergeCell ref="A5:B5"/>
    <mergeCell ref="C5:D5"/>
    <mergeCell ref="A6:D6"/>
    <mergeCell ref="A7:D7"/>
    <mergeCell ref="A9:D9"/>
    <mergeCell ref="A1:C1"/>
    <mergeCell ref="A2:C2"/>
    <mergeCell ref="A3:D3"/>
    <mergeCell ref="A4:B4"/>
    <mergeCell ref="C4:D4"/>
    <mergeCell ref="B32:C32"/>
    <mergeCell ref="A10:D10"/>
    <mergeCell ref="B11:C11"/>
    <mergeCell ref="B12:C12"/>
    <mergeCell ref="B13:C13"/>
    <mergeCell ref="A47:C47"/>
    <mergeCell ref="A48:B48"/>
    <mergeCell ref="A26:D26"/>
    <mergeCell ref="A27:D27"/>
    <mergeCell ref="B28:C28"/>
    <mergeCell ref="B29:C29"/>
    <mergeCell ref="B30:C30"/>
    <mergeCell ref="B31:C31"/>
    <mergeCell ref="A40:A41"/>
    <mergeCell ref="B40:B41"/>
  </mergeCells>
  <printOptions/>
  <pageMargins left="0.25" right="0.1701388955116272" top="0.4201388955116272" bottom="0.22986111044883728" header="0.22013889253139496" footer="0.17986111342906952"/>
  <pageSetup errors="blank" horizontalDpi="600" verticalDpi="600" orientation="portrait" scale="68"/>
</worksheet>
</file>

<file path=xl/worksheets/sheet6.xml><?xml version="1.0" encoding="utf-8"?>
<worksheet xmlns="http://schemas.openxmlformats.org/spreadsheetml/2006/main" xmlns:r="http://schemas.openxmlformats.org/officeDocument/2006/relationships">
  <dimension ref="A1:D97"/>
  <sheetViews>
    <sheetView zoomScalePageLayoutView="0" workbookViewId="0" topLeftCell="A1">
      <selection activeCell="D38" sqref="D38"/>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570" t="s">
        <v>94</v>
      </c>
      <c r="B1" s="570"/>
      <c r="C1" s="570"/>
      <c r="D1" s="54" t="s">
        <v>493</v>
      </c>
    </row>
    <row r="2" spans="1:4" ht="26.25" customHeight="1">
      <c r="A2" s="788" t="s">
        <v>494</v>
      </c>
      <c r="B2" s="788"/>
      <c r="C2" s="788"/>
      <c r="D2" s="155" t="s">
        <v>459</v>
      </c>
    </row>
    <row r="3" spans="1:4" ht="20.25">
      <c r="A3" s="620"/>
      <c r="B3" s="620"/>
      <c r="C3" s="620"/>
      <c r="D3" s="620"/>
    </row>
    <row r="4" spans="1:4" ht="15">
      <c r="A4" s="621" t="str">
        <f>(eff_desc)</f>
        <v>RSP-SPECIAL ROAD (2020)</v>
      </c>
      <c r="B4" s="621"/>
      <c r="C4" s="622" t="s">
        <v>98</v>
      </c>
      <c r="D4" s="623"/>
    </row>
    <row r="5" spans="1:4" ht="15">
      <c r="A5" s="624" t="s">
        <v>460</v>
      </c>
      <c r="B5" s="625"/>
      <c r="C5" s="626" t="s">
        <v>461</v>
      </c>
      <c r="D5" s="627"/>
    </row>
    <row r="6" spans="1:4" ht="15" customHeight="1">
      <c r="A6" s="598"/>
      <c r="B6" s="598"/>
      <c r="C6" s="598"/>
      <c r="D6" s="598"/>
    </row>
    <row r="7" spans="1:4" ht="40.5" customHeight="1">
      <c r="A7" s="612" t="s">
        <v>495</v>
      </c>
      <c r="B7" s="613"/>
      <c r="C7" s="613"/>
      <c r="D7" s="613"/>
    </row>
    <row r="8" spans="1:4" ht="15.75">
      <c r="A8" s="599" t="s">
        <v>463</v>
      </c>
      <c r="B8" s="599"/>
      <c r="C8" s="599"/>
      <c r="D8" s="599"/>
    </row>
    <row r="9" spans="1:4" ht="143.25" customHeight="1">
      <c r="A9" s="606" t="s">
        <v>496</v>
      </c>
      <c r="B9" s="607"/>
      <c r="C9" s="607"/>
      <c r="D9" s="607"/>
    </row>
    <row r="10" spans="1:4" ht="15.75">
      <c r="A10" s="93" t="s">
        <v>104</v>
      </c>
      <c r="B10" s="591" t="s">
        <v>465</v>
      </c>
      <c r="C10" s="592"/>
      <c r="D10" s="93" t="s">
        <v>106</v>
      </c>
    </row>
    <row r="11" spans="1:4" ht="30.75" customHeight="1">
      <c r="A11" s="157">
        <v>1</v>
      </c>
      <c r="B11" s="666" t="s">
        <v>466</v>
      </c>
      <c r="C11" s="667"/>
      <c r="D11" s="274">
        <v>0</v>
      </c>
    </row>
    <row r="12" spans="1:4" ht="40.5" customHeight="1">
      <c r="A12" s="157">
        <v>2</v>
      </c>
      <c r="B12" s="786" t="s">
        <v>467</v>
      </c>
      <c r="C12" s="675"/>
      <c r="D12" s="274">
        <v>0</v>
      </c>
    </row>
    <row r="13" spans="1:4" ht="30.75" customHeight="1">
      <c r="A13" s="157">
        <v>3</v>
      </c>
      <c r="B13" s="786" t="s">
        <v>468</v>
      </c>
      <c r="C13" s="675"/>
      <c r="D13" s="159">
        <f>SUM(D11-D12)</f>
        <v>0</v>
      </c>
    </row>
    <row r="14" spans="1:4" ht="30.75" customHeight="1">
      <c r="A14" s="157">
        <v>4</v>
      </c>
      <c r="B14" s="786" t="s">
        <v>469</v>
      </c>
      <c r="C14" s="675"/>
      <c r="D14" s="374">
        <v>0</v>
      </c>
    </row>
    <row r="15" spans="1:4" ht="30.75" customHeight="1">
      <c r="A15" s="157">
        <v>5</v>
      </c>
      <c r="B15" s="674" t="s">
        <v>470</v>
      </c>
      <c r="C15" s="675"/>
      <c r="D15" s="276">
        <f>SUM(D13)*D14/100</f>
        <v>0</v>
      </c>
    </row>
    <row r="16" spans="1:4" ht="38.25" customHeight="1">
      <c r="A16" s="157">
        <v>6</v>
      </c>
      <c r="B16" s="674" t="s">
        <v>497</v>
      </c>
      <c r="C16" s="675"/>
      <c r="D16" s="276">
        <f>SUM(D15)*1.035</f>
        <v>0</v>
      </c>
    </row>
    <row r="17" spans="1:4" ht="30.75" customHeight="1">
      <c r="A17" s="157">
        <v>7</v>
      </c>
      <c r="B17" s="786" t="s">
        <v>472</v>
      </c>
      <c r="C17" s="787"/>
      <c r="D17" s="392">
        <v>0</v>
      </c>
    </row>
    <row r="18" spans="1:4" ht="40.5" customHeight="1">
      <c r="A18" s="157">
        <v>8</v>
      </c>
      <c r="B18" s="786" t="s">
        <v>473</v>
      </c>
      <c r="C18" s="787"/>
      <c r="D18" s="392">
        <v>0</v>
      </c>
    </row>
    <row r="19" spans="1:4" ht="30.75" customHeight="1">
      <c r="A19" s="157">
        <v>9</v>
      </c>
      <c r="B19" s="786" t="s">
        <v>474</v>
      </c>
      <c r="C19" s="787"/>
      <c r="D19" s="285">
        <f>SUM(D17-D18)</f>
        <v>0</v>
      </c>
    </row>
    <row r="20" spans="1:4" ht="30.75" customHeight="1">
      <c r="A20" s="157">
        <v>10</v>
      </c>
      <c r="B20" s="786" t="s">
        <v>475</v>
      </c>
      <c r="C20" s="787"/>
      <c r="D20" s="276" t="e">
        <f>SUM(D16/D19)*100</f>
        <v>#DIV/0!</v>
      </c>
    </row>
    <row r="21" spans="1:4" ht="30.75" customHeight="1">
      <c r="A21" s="157">
        <v>11</v>
      </c>
      <c r="B21" s="786" t="s">
        <v>476</v>
      </c>
      <c r="C21" s="787"/>
      <c r="D21" s="374">
        <v>0</v>
      </c>
    </row>
    <row r="22" spans="1:4" ht="30.75" customHeight="1">
      <c r="A22" s="157">
        <v>12</v>
      </c>
      <c r="B22" s="786" t="s">
        <v>477</v>
      </c>
      <c r="C22" s="787"/>
      <c r="D22" s="374">
        <v>0</v>
      </c>
    </row>
    <row r="23" spans="1:4" ht="46.5" customHeight="1">
      <c r="A23" s="157">
        <v>13</v>
      </c>
      <c r="B23" s="674" t="s">
        <v>498</v>
      </c>
      <c r="C23" s="675"/>
      <c r="D23" s="374">
        <v>0</v>
      </c>
    </row>
    <row r="24" spans="1:4" ht="48.75" customHeight="1">
      <c r="A24" s="157">
        <v>14</v>
      </c>
      <c r="B24" s="674" t="s">
        <v>499</v>
      </c>
      <c r="C24" s="675"/>
      <c r="D24" s="374">
        <v>0</v>
      </c>
    </row>
    <row r="26" spans="1:4" ht="15.75">
      <c r="A26" s="93" t="s">
        <v>104</v>
      </c>
      <c r="B26" s="591" t="s">
        <v>465</v>
      </c>
      <c r="C26" s="592"/>
      <c r="D26" s="93" t="s">
        <v>106</v>
      </c>
    </row>
    <row r="27" spans="1:4" ht="48.75" customHeight="1">
      <c r="A27" s="157">
        <v>15</v>
      </c>
      <c r="B27" s="674" t="s">
        <v>500</v>
      </c>
      <c r="C27" s="675"/>
      <c r="D27" s="374">
        <v>0</v>
      </c>
    </row>
    <row r="28" spans="1:4" ht="21" customHeight="1">
      <c r="A28" s="157">
        <v>16</v>
      </c>
      <c r="B28" s="674" t="s">
        <v>501</v>
      </c>
      <c r="C28" s="675"/>
      <c r="D28" s="276">
        <f>SUM(D23,D24,D27)</f>
        <v>0</v>
      </c>
    </row>
    <row r="29" spans="1:4" ht="21" customHeight="1">
      <c r="A29" s="157">
        <v>17</v>
      </c>
      <c r="B29" s="674" t="s">
        <v>502</v>
      </c>
      <c r="C29" s="675"/>
      <c r="D29" s="276" t="e">
        <f>SUM(D20,D21,D22,D28)</f>
        <v>#DIV/0!</v>
      </c>
    </row>
    <row r="30" spans="1:4" ht="21" customHeight="1">
      <c r="A30" s="279"/>
      <c r="B30" s="393"/>
      <c r="C30" s="393"/>
      <c r="D30" s="394"/>
    </row>
    <row r="31" spans="1:4" ht="21" customHeight="1">
      <c r="A31" s="599" t="s">
        <v>503</v>
      </c>
      <c r="B31" s="599"/>
      <c r="C31" s="599"/>
      <c r="D31" s="599"/>
    </row>
    <row r="32" spans="1:4" ht="64.5" customHeight="1">
      <c r="A32" s="732" t="s">
        <v>504</v>
      </c>
      <c r="B32" s="569"/>
      <c r="C32" s="569"/>
      <c r="D32" s="569"/>
    </row>
    <row r="33" spans="1:4" ht="18.75" customHeight="1">
      <c r="A33" s="93" t="s">
        <v>104</v>
      </c>
      <c r="B33" s="591" t="s">
        <v>465</v>
      </c>
      <c r="C33" s="592"/>
      <c r="D33" s="93" t="s">
        <v>106</v>
      </c>
    </row>
    <row r="34" spans="1:4" ht="21" customHeight="1">
      <c r="A34" s="157">
        <v>18</v>
      </c>
      <c r="B34" s="674" t="s">
        <v>505</v>
      </c>
      <c r="C34" s="675"/>
      <c r="D34" s="199">
        <f>SUM(D13)</f>
        <v>0</v>
      </c>
    </row>
    <row r="35" spans="1:4" ht="21" customHeight="1">
      <c r="A35" s="167">
        <v>19</v>
      </c>
      <c r="B35" s="789" t="s">
        <v>506</v>
      </c>
      <c r="C35" s="790"/>
      <c r="D35" s="250">
        <v>0</v>
      </c>
    </row>
    <row r="36" spans="1:4" ht="21" customHeight="1">
      <c r="A36" s="157">
        <v>20</v>
      </c>
      <c r="B36" s="786" t="s">
        <v>507</v>
      </c>
      <c r="C36" s="787"/>
      <c r="D36" s="285">
        <f>SUM(D34*D35)</f>
        <v>0</v>
      </c>
    </row>
    <row r="37" spans="1:4" ht="32.25" customHeight="1">
      <c r="A37" s="157">
        <v>21</v>
      </c>
      <c r="B37" s="786" t="s">
        <v>508</v>
      </c>
      <c r="C37" s="787"/>
      <c r="D37" s="395">
        <f>SUM(D36)*1.035</f>
        <v>0</v>
      </c>
    </row>
    <row r="38" spans="1:4" ht="33" customHeight="1">
      <c r="A38" s="157">
        <v>22</v>
      </c>
      <c r="B38" s="786" t="s">
        <v>509</v>
      </c>
      <c r="C38" s="787"/>
      <c r="D38" s="381" t="e">
        <f>SUM(D37/D19)*100</f>
        <v>#DIV/0!</v>
      </c>
    </row>
    <row r="39" spans="1:4" ht="15.75">
      <c r="A39" s="157">
        <v>23</v>
      </c>
      <c r="B39" s="786" t="s">
        <v>510</v>
      </c>
      <c r="C39" s="787"/>
      <c r="D39" s="381" t="e">
        <f>SUM(D38,D28)</f>
        <v>#DIV/0!</v>
      </c>
    </row>
    <row r="42" spans="1:4" ht="15.75">
      <c r="A42" s="599" t="s">
        <v>486</v>
      </c>
      <c r="B42" s="599"/>
      <c r="C42" s="599"/>
      <c r="D42" s="599"/>
    </row>
    <row r="44" spans="1:4" ht="55.5" customHeight="1">
      <c r="A44" s="700" t="s">
        <v>511</v>
      </c>
      <c r="B44" s="572"/>
      <c r="C44" s="572"/>
      <c r="D44" s="572"/>
    </row>
    <row r="46" spans="1:2" ht="15" customHeight="1">
      <c r="A46" s="576" t="s">
        <v>190</v>
      </c>
      <c r="B46" s="577"/>
    </row>
    <row r="47" spans="1:2" ht="15" customHeight="1">
      <c r="A47" s="576"/>
      <c r="B47" s="578"/>
    </row>
    <row r="48" ht="15">
      <c r="B48" s="147" t="s">
        <v>488</v>
      </c>
    </row>
    <row r="49" spans="1:2" ht="15" customHeight="1">
      <c r="A49" s="576" t="s">
        <v>190</v>
      </c>
      <c r="B49" s="577"/>
    </row>
    <row r="50" spans="1:4" ht="15" customHeight="1">
      <c r="A50" s="576"/>
      <c r="B50" s="578"/>
      <c r="D50" s="152"/>
    </row>
    <row r="51" spans="2:4" ht="15">
      <c r="B51" s="147" t="s">
        <v>489</v>
      </c>
      <c r="D51" s="147" t="s">
        <v>194</v>
      </c>
    </row>
    <row r="53" spans="1:3" ht="15.75">
      <c r="A53" s="568" t="s">
        <v>455</v>
      </c>
      <c r="B53" s="568"/>
      <c r="C53" s="568"/>
    </row>
    <row r="54" spans="1:2" ht="14.25">
      <c r="A54" s="569" t="s">
        <v>490</v>
      </c>
      <c r="B54" s="569"/>
    </row>
    <row r="96" spans="1:4" ht="15.75">
      <c r="A96" s="568" t="s">
        <v>455</v>
      </c>
      <c r="B96" s="568"/>
      <c r="C96" s="568"/>
      <c r="D96" s="390" t="s">
        <v>491</v>
      </c>
    </row>
    <row r="97" ht="38.25">
      <c r="A97" s="391" t="s">
        <v>512</v>
      </c>
    </row>
  </sheetData>
  <sheetProtection password="CCA6" sheet="1"/>
  <mergeCells count="48">
    <mergeCell ref="A1:C1"/>
    <mergeCell ref="A2:C2"/>
    <mergeCell ref="A3:D3"/>
    <mergeCell ref="A4:B4"/>
    <mergeCell ref="C4:D4"/>
    <mergeCell ref="A5:B5"/>
    <mergeCell ref="C5:D5"/>
    <mergeCell ref="A6:D6"/>
    <mergeCell ref="A7:D7"/>
    <mergeCell ref="A8:D8"/>
    <mergeCell ref="A9:D9"/>
    <mergeCell ref="B10:C10"/>
    <mergeCell ref="B11:C11"/>
    <mergeCell ref="B23:C23"/>
    <mergeCell ref="B12:C12"/>
    <mergeCell ref="B13:C13"/>
    <mergeCell ref="B14:C14"/>
    <mergeCell ref="B15:C15"/>
    <mergeCell ref="B16:C16"/>
    <mergeCell ref="B17:C17"/>
    <mergeCell ref="B26:C26"/>
    <mergeCell ref="B27:C27"/>
    <mergeCell ref="B28:C28"/>
    <mergeCell ref="B29:C29"/>
    <mergeCell ref="B33:C33"/>
    <mergeCell ref="B18:C18"/>
    <mergeCell ref="B19:C19"/>
    <mergeCell ref="B20:C20"/>
    <mergeCell ref="B21:C21"/>
    <mergeCell ref="B22:C22"/>
    <mergeCell ref="B35:C35"/>
    <mergeCell ref="B36:C36"/>
    <mergeCell ref="A42:D42"/>
    <mergeCell ref="A44:D44"/>
    <mergeCell ref="A46:A47"/>
    <mergeCell ref="B46:B47"/>
    <mergeCell ref="B38:C38"/>
    <mergeCell ref="B39:C39"/>
    <mergeCell ref="A49:A50"/>
    <mergeCell ref="B49:B50"/>
    <mergeCell ref="A53:C53"/>
    <mergeCell ref="A54:B54"/>
    <mergeCell ref="A96:C96"/>
    <mergeCell ref="B24:C24"/>
    <mergeCell ref="A31:D31"/>
    <mergeCell ref="A32:D32"/>
    <mergeCell ref="B34:C34"/>
    <mergeCell ref="B37:C37"/>
  </mergeCells>
  <printOptions/>
  <pageMargins left="0.699999988079071" right="0.699999988079071" top="0.75" bottom="0.75" header="0.30000001192092896" footer="0.30000001192092896"/>
  <pageSetup errors="blank" horizontalDpi="600" verticalDpi="600" orientation="portrait" scale="63"/>
  <rowBreaks count="1" manualBreakCount="1">
    <brk id="30" max="255" man="1"/>
  </rowBreaks>
</worksheet>
</file>

<file path=xl/worksheets/sheet7.xml><?xml version="1.0" encoding="utf-8"?>
<worksheet xmlns="http://schemas.openxmlformats.org/spreadsheetml/2006/main" xmlns:r="http://schemas.openxmlformats.org/officeDocument/2006/relationships">
  <dimension ref="A1:P138"/>
  <sheetViews>
    <sheetView tabSelected="1" zoomScale="110" zoomScaleNormal="110" zoomScaleSheetLayoutView="100" workbookViewId="0" topLeftCell="A100">
      <selection activeCell="A126" sqref="A126:H126"/>
    </sheetView>
  </sheetViews>
  <sheetFormatPr defaultColWidth="9.33203125" defaultRowHeight="12.75"/>
  <cols>
    <col min="1" max="1" width="23.83203125" style="396" customWidth="1"/>
    <col min="2" max="2" width="14" style="396" customWidth="1"/>
    <col min="3" max="3" width="4.33203125" style="396" customWidth="1"/>
    <col min="4" max="4" width="5.5" style="396" customWidth="1"/>
    <col min="5" max="5" width="2.33203125" style="396" customWidth="1"/>
    <col min="6" max="6" width="14" style="396" customWidth="1"/>
    <col min="7" max="7" width="9.16015625" style="396" customWidth="1"/>
    <col min="8" max="8" width="14" style="396" customWidth="1"/>
    <col min="9" max="9" width="13" style="396" customWidth="1"/>
    <col min="10" max="10" width="26.5" style="396" customWidth="1"/>
    <col min="11" max="11" width="10.66015625" style="396" customWidth="1"/>
    <col min="12" max="12" width="15.33203125" style="396" customWidth="1"/>
    <col min="13" max="13" width="26.5" style="396" customWidth="1"/>
    <col min="14" max="14" width="2.66015625" style="396" customWidth="1"/>
    <col min="15" max="16384" width="9.33203125" style="396" customWidth="1"/>
  </cols>
  <sheetData>
    <row r="1" spans="1:13" ht="15.75">
      <c r="A1" s="816" t="s">
        <v>513</v>
      </c>
      <c r="B1" s="816"/>
      <c r="C1" s="816"/>
      <c r="D1" s="816"/>
      <c r="E1" s="816"/>
      <c r="F1" s="816"/>
      <c r="G1" s="816"/>
      <c r="H1" s="816"/>
      <c r="I1" s="816"/>
      <c r="J1" s="816"/>
      <c r="K1" s="816"/>
      <c r="L1" s="816"/>
      <c r="M1" s="816"/>
    </row>
    <row r="2" spans="1:13" ht="33">
      <c r="A2" s="817" t="s">
        <v>514</v>
      </c>
      <c r="B2" s="817"/>
      <c r="C2" s="817"/>
      <c r="D2" s="817"/>
      <c r="E2" s="817"/>
      <c r="F2" s="817"/>
      <c r="G2" s="817"/>
      <c r="H2" s="817"/>
      <c r="I2" s="817"/>
      <c r="J2" s="817"/>
      <c r="K2" s="817"/>
      <c r="L2" s="817"/>
      <c r="M2" s="817"/>
    </row>
    <row r="3" spans="1:13" ht="15.75">
      <c r="A3" s="819"/>
      <c r="B3" s="819"/>
      <c r="C3" s="819"/>
      <c r="D3" s="819"/>
      <c r="E3" s="819"/>
      <c r="F3" s="819"/>
      <c r="G3" s="819"/>
      <c r="H3" s="819"/>
      <c r="I3" s="819"/>
      <c r="J3" s="819"/>
      <c r="K3" s="819"/>
      <c r="L3" s="819"/>
      <c r="M3" s="819"/>
    </row>
    <row r="4" spans="1:13" ht="15.75">
      <c r="A4" s="813"/>
      <c r="B4" s="813"/>
      <c r="C4" s="813"/>
      <c r="D4" s="813"/>
      <c r="E4" s="813"/>
      <c r="F4" s="813"/>
      <c r="G4" s="813"/>
      <c r="H4" s="813"/>
      <c r="I4" s="813"/>
      <c r="J4" s="813"/>
      <c r="K4" s="813"/>
      <c r="L4" s="813"/>
      <c r="M4" s="813"/>
    </row>
    <row r="5" spans="1:13" ht="15.75">
      <c r="A5" s="802" t="s">
        <v>515</v>
      </c>
      <c r="B5" s="802"/>
      <c r="C5" s="815" t="str">
        <f>(eff_desc)</f>
        <v>RSP-SPECIAL ROAD (2020)</v>
      </c>
      <c r="D5" s="815"/>
      <c r="E5" s="815"/>
      <c r="F5" s="815"/>
      <c r="G5" s="815"/>
      <c r="H5" s="815"/>
      <c r="I5" s="815"/>
      <c r="J5" s="815"/>
      <c r="K5" s="815"/>
      <c r="L5" s="815"/>
      <c r="M5" s="815"/>
    </row>
    <row r="6" spans="1:13" ht="15.75">
      <c r="A6" s="802"/>
      <c r="B6" s="802"/>
      <c r="C6" s="402"/>
      <c r="D6" s="402"/>
      <c r="E6" s="402"/>
      <c r="F6" s="402"/>
      <c r="G6" s="402"/>
      <c r="H6" s="802" t="s">
        <v>516</v>
      </c>
      <c r="I6" s="802"/>
      <c r="J6" s="802"/>
      <c r="K6" s="802"/>
      <c r="L6" s="802"/>
      <c r="M6" s="802"/>
    </row>
    <row r="7" spans="1:13" ht="15.75">
      <c r="A7" s="53" t="s">
        <v>517</v>
      </c>
      <c r="B7" s="818">
        <f>SUM('No New Revenue'!L2)</f>
        <v>2020</v>
      </c>
      <c r="C7" s="818"/>
      <c r="D7" s="818"/>
      <c r="E7" s="802" t="s">
        <v>518</v>
      </c>
      <c r="F7" s="802"/>
      <c r="G7" s="802"/>
      <c r="H7" s="818" t="str">
        <f>(eff_desc)</f>
        <v>RSP-SPECIAL ROAD (2020)</v>
      </c>
      <c r="I7" s="818"/>
      <c r="J7" s="818"/>
      <c r="K7" s="818"/>
      <c r="L7" s="818"/>
      <c r="M7" s="818"/>
    </row>
    <row r="8" spans="1:13" ht="14.25" customHeight="1">
      <c r="A8" s="53"/>
      <c r="B8" s="814" t="s">
        <v>519</v>
      </c>
      <c r="C8" s="814"/>
      <c r="D8" s="814"/>
      <c r="E8" s="53"/>
      <c r="F8" s="53"/>
      <c r="G8" s="53"/>
      <c r="H8" s="814" t="s">
        <v>516</v>
      </c>
      <c r="I8" s="814"/>
      <c r="J8" s="814"/>
      <c r="K8" s="814"/>
      <c r="L8" s="814"/>
      <c r="M8" s="814"/>
    </row>
    <row r="9" spans="1:13" ht="18" customHeight="1">
      <c r="A9" s="802"/>
      <c r="B9" s="802"/>
      <c r="C9" s="802"/>
      <c r="D9" s="802"/>
      <c r="E9" s="802"/>
      <c r="F9" s="802"/>
      <c r="G9" s="802"/>
      <c r="H9" s="802"/>
      <c r="I9" s="802"/>
      <c r="J9" s="802"/>
      <c r="K9" s="802"/>
      <c r="L9" s="802"/>
      <c r="M9" s="802"/>
    </row>
    <row r="10" spans="1:13" ht="15.75">
      <c r="A10" s="690" t="s">
        <v>520</v>
      </c>
      <c r="B10" s="691"/>
      <c r="C10" s="691"/>
      <c r="D10" s="691"/>
      <c r="E10" s="691"/>
      <c r="F10" s="691"/>
      <c r="G10" s="691"/>
      <c r="H10" s="691"/>
      <c r="I10" s="691"/>
      <c r="J10" s="691"/>
      <c r="K10" s="691"/>
      <c r="L10" s="691"/>
      <c r="M10" s="691"/>
    </row>
    <row r="11" spans="1:13" ht="15.75">
      <c r="A11" s="691"/>
      <c r="B11" s="691"/>
      <c r="C11" s="691"/>
      <c r="D11" s="691"/>
      <c r="E11" s="691"/>
      <c r="F11" s="691"/>
      <c r="G11" s="691"/>
      <c r="H11" s="691"/>
      <c r="I11" s="691"/>
      <c r="J11" s="691"/>
      <c r="K11" s="691"/>
      <c r="L11" s="691"/>
      <c r="M11" s="691"/>
    </row>
    <row r="12" spans="1:13" ht="15.75">
      <c r="A12" s="691"/>
      <c r="B12" s="691"/>
      <c r="C12" s="691"/>
      <c r="D12" s="691"/>
      <c r="E12" s="691"/>
      <c r="F12" s="691"/>
      <c r="G12" s="691"/>
      <c r="H12" s="691"/>
      <c r="I12" s="691"/>
      <c r="J12" s="691"/>
      <c r="K12" s="691"/>
      <c r="L12" s="691"/>
      <c r="M12" s="691"/>
    </row>
    <row r="13" spans="1:13" ht="15.75" customHeight="1">
      <c r="A13" s="691"/>
      <c r="B13" s="691"/>
      <c r="C13" s="691"/>
      <c r="D13" s="691"/>
      <c r="E13" s="691"/>
      <c r="F13" s="691"/>
      <c r="G13" s="691"/>
      <c r="H13" s="691"/>
      <c r="I13" s="691"/>
      <c r="J13" s="691"/>
      <c r="K13" s="691"/>
      <c r="L13" s="691"/>
      <c r="M13" s="691"/>
    </row>
    <row r="14" spans="1:13" ht="15.75">
      <c r="A14" s="691"/>
      <c r="B14" s="691"/>
      <c r="C14" s="691"/>
      <c r="D14" s="691"/>
      <c r="E14" s="691"/>
      <c r="F14" s="691"/>
      <c r="G14" s="691"/>
      <c r="H14" s="691"/>
      <c r="I14" s="691"/>
      <c r="J14" s="691"/>
      <c r="K14" s="691"/>
      <c r="L14" s="691"/>
      <c r="M14" s="691"/>
    </row>
    <row r="15" spans="1:13" ht="21" customHeight="1">
      <c r="A15" s="802"/>
      <c r="B15" s="802"/>
      <c r="C15" s="802"/>
      <c r="D15" s="802"/>
      <c r="E15" s="802"/>
      <c r="F15" s="802"/>
      <c r="G15" s="802"/>
      <c r="H15" s="802"/>
      <c r="I15" s="802"/>
      <c r="J15" s="802"/>
      <c r="K15" s="802"/>
      <c r="L15" s="802"/>
      <c r="M15" s="802"/>
    </row>
    <row r="16" spans="1:13" ht="15.75">
      <c r="A16" s="53"/>
      <c r="B16" s="805" t="s">
        <v>521</v>
      </c>
      <c r="C16" s="805"/>
      <c r="D16" s="805"/>
      <c r="E16" s="805"/>
      <c r="F16" s="805"/>
      <c r="G16" s="805"/>
      <c r="H16" s="805"/>
      <c r="I16" s="805"/>
      <c r="J16" s="805"/>
      <c r="K16" s="805"/>
      <c r="L16" s="805"/>
      <c r="M16" s="805"/>
    </row>
    <row r="17" spans="1:13" ht="15.75">
      <c r="A17" s="53"/>
      <c r="B17" s="53"/>
      <c r="C17" s="404" t="s">
        <v>522</v>
      </c>
      <c r="D17" s="53"/>
      <c r="E17" s="53"/>
      <c r="F17" s="53"/>
      <c r="G17" s="53"/>
      <c r="H17" s="53"/>
      <c r="I17" s="53"/>
      <c r="J17" s="53"/>
      <c r="K17" s="804">
        <v>925142.02</v>
      </c>
      <c r="L17" s="804"/>
      <c r="M17" s="53" t="s">
        <v>524</v>
      </c>
    </row>
    <row r="18" spans="1:13" ht="15.75">
      <c r="A18" s="802"/>
      <c r="B18" s="802"/>
      <c r="C18" s="802"/>
      <c r="D18" s="802"/>
      <c r="E18" s="802"/>
      <c r="F18" s="802"/>
      <c r="G18" s="802"/>
      <c r="H18" s="802"/>
      <c r="I18" s="802"/>
      <c r="J18" s="802"/>
      <c r="K18" s="802"/>
      <c r="L18" s="802"/>
      <c r="M18" s="802"/>
    </row>
    <row r="19" spans="1:13" ht="15.75">
      <c r="A19" s="53"/>
      <c r="B19" s="53"/>
      <c r="C19" s="404" t="s">
        <v>525</v>
      </c>
      <c r="D19" s="404"/>
      <c r="E19" s="404"/>
      <c r="F19" s="404"/>
      <c r="G19" s="404"/>
      <c r="H19" s="404"/>
      <c r="I19" s="404"/>
      <c r="J19" s="404"/>
      <c r="K19" s="804">
        <v>454088098</v>
      </c>
      <c r="L19" s="804"/>
      <c r="M19" s="53" t="s">
        <v>524</v>
      </c>
    </row>
    <row r="20" spans="1:13" ht="15.75">
      <c r="A20" s="813"/>
      <c r="B20" s="813"/>
      <c r="C20" s="813"/>
      <c r="D20" s="813"/>
      <c r="E20" s="813"/>
      <c r="F20" s="813"/>
      <c r="G20" s="813"/>
      <c r="H20" s="813"/>
      <c r="I20" s="813"/>
      <c r="J20" s="813"/>
      <c r="K20" s="813"/>
      <c r="L20" s="813"/>
      <c r="M20" s="813"/>
    </row>
    <row r="21" spans="1:13" ht="15.75">
      <c r="A21" s="53"/>
      <c r="B21" s="405" t="s">
        <v>526</v>
      </c>
      <c r="C21" s="406" t="s">
        <v>527</v>
      </c>
      <c r="D21" s="53"/>
      <c r="E21" s="53"/>
      <c r="F21" s="53"/>
      <c r="G21" s="53"/>
      <c r="H21" s="400"/>
      <c r="I21" s="53"/>
      <c r="J21" s="400"/>
      <c r="K21" s="804">
        <v>0.203942</v>
      </c>
      <c r="L21" s="804"/>
      <c r="M21" s="53" t="s">
        <v>524</v>
      </c>
    </row>
    <row r="22" spans="1:13" ht="15.75">
      <c r="A22" s="802"/>
      <c r="B22" s="802"/>
      <c r="C22" s="802"/>
      <c r="D22" s="802"/>
      <c r="E22" s="802"/>
      <c r="F22" s="802"/>
      <c r="G22" s="802"/>
      <c r="H22" s="802"/>
      <c r="I22" s="802"/>
      <c r="J22" s="802"/>
      <c r="K22" s="802"/>
      <c r="L22" s="802"/>
      <c r="M22" s="802"/>
    </row>
    <row r="23" spans="1:13" ht="15.75">
      <c r="A23" s="53"/>
      <c r="B23" s="405" t="s">
        <v>528</v>
      </c>
      <c r="C23" s="404" t="s">
        <v>529</v>
      </c>
      <c r="D23" s="53"/>
      <c r="E23" s="53"/>
      <c r="F23" s="53"/>
      <c r="G23" s="53"/>
      <c r="H23" s="53"/>
      <c r="I23" s="53"/>
      <c r="J23" s="53"/>
      <c r="K23" s="804">
        <v>0</v>
      </c>
      <c r="L23" s="804"/>
      <c r="M23" s="53" t="s">
        <v>524</v>
      </c>
    </row>
    <row r="24" spans="1:13" ht="15.75">
      <c r="A24" s="802"/>
      <c r="B24" s="802"/>
      <c r="C24" s="802"/>
      <c r="D24" s="802"/>
      <c r="E24" s="802"/>
      <c r="F24" s="802"/>
      <c r="G24" s="802"/>
      <c r="H24" s="802"/>
      <c r="I24" s="802"/>
      <c r="J24" s="802"/>
      <c r="K24" s="802"/>
      <c r="L24" s="802"/>
      <c r="M24" s="802"/>
    </row>
    <row r="25" spans="1:13" ht="15.75">
      <c r="A25" s="53"/>
      <c r="B25" s="405" t="s">
        <v>526</v>
      </c>
      <c r="C25" s="404" t="s">
        <v>530</v>
      </c>
      <c r="D25" s="53"/>
      <c r="E25" s="53"/>
      <c r="F25" s="53"/>
      <c r="G25" s="53"/>
      <c r="H25" s="53"/>
      <c r="I25" s="53"/>
      <c r="J25" s="53"/>
      <c r="K25" s="804">
        <v>0.203942</v>
      </c>
      <c r="L25" s="804"/>
      <c r="M25" s="53" t="s">
        <v>524</v>
      </c>
    </row>
    <row r="26" spans="1:13" ht="27" customHeight="1">
      <c r="A26" s="802"/>
      <c r="B26" s="802"/>
      <c r="C26" s="802"/>
      <c r="D26" s="802"/>
      <c r="E26" s="802"/>
      <c r="F26" s="802"/>
      <c r="G26" s="802"/>
      <c r="H26" s="802"/>
      <c r="I26" s="802"/>
      <c r="J26" s="802"/>
      <c r="K26" s="802"/>
      <c r="L26" s="802"/>
      <c r="M26" s="802"/>
    </row>
    <row r="27" spans="1:13" ht="15.75">
      <c r="A27" s="53"/>
      <c r="B27" s="403" t="s">
        <v>531</v>
      </c>
      <c r="C27" s="404"/>
      <c r="D27" s="53"/>
      <c r="E27" s="53"/>
      <c r="F27" s="53"/>
      <c r="G27" s="53"/>
      <c r="H27" s="53"/>
      <c r="I27" s="53"/>
      <c r="J27" s="53"/>
      <c r="K27" s="407"/>
      <c r="L27" s="407"/>
      <c r="M27" s="53"/>
    </row>
    <row r="28" spans="1:13" ht="16.5" thickBot="1">
      <c r="A28" s="820"/>
      <c r="B28" s="820"/>
      <c r="C28" s="820"/>
      <c r="D28" s="820"/>
      <c r="E28" s="820"/>
      <c r="F28" s="820"/>
      <c r="G28" s="820"/>
      <c r="H28" s="820"/>
      <c r="I28" s="820"/>
      <c r="J28" s="820"/>
      <c r="K28" s="820"/>
      <c r="L28" s="820"/>
      <c r="M28" s="820"/>
    </row>
    <row r="29" spans="1:13" ht="15.75">
      <c r="A29" s="802"/>
      <c r="B29" s="802"/>
      <c r="C29" s="802"/>
      <c r="D29" s="802"/>
      <c r="E29" s="802"/>
      <c r="F29" s="802"/>
      <c r="G29" s="802"/>
      <c r="H29" s="802"/>
      <c r="I29" s="802"/>
      <c r="J29" s="802"/>
      <c r="K29" s="802"/>
      <c r="L29" s="802"/>
      <c r="M29" s="802"/>
    </row>
    <row r="30" spans="1:13" ht="22.5" customHeight="1">
      <c r="A30" s="53"/>
      <c r="B30" s="805" t="s">
        <v>532</v>
      </c>
      <c r="C30" s="805"/>
      <c r="D30" s="805"/>
      <c r="E30" s="805"/>
      <c r="F30" s="805"/>
      <c r="G30" s="805"/>
      <c r="H30" s="805"/>
      <c r="I30" s="805"/>
      <c r="J30" s="805"/>
      <c r="K30" s="805"/>
      <c r="L30" s="805"/>
      <c r="M30" s="805"/>
    </row>
    <row r="31" spans="1:13" ht="15.75">
      <c r="A31" s="53"/>
      <c r="B31" s="53"/>
      <c r="C31" s="803" t="s">
        <v>533</v>
      </c>
      <c r="D31" s="803"/>
      <c r="E31" s="803"/>
      <c r="F31" s="803"/>
      <c r="G31" s="803"/>
      <c r="H31" s="803"/>
      <c r="I31" s="803"/>
      <c r="J31" s="803"/>
      <c r="K31" s="804">
        <v>925142.02</v>
      </c>
      <c r="L31" s="804"/>
      <c r="M31" s="804"/>
    </row>
    <row r="32" spans="1:13" ht="15.75">
      <c r="A32" s="802"/>
      <c r="B32" s="802"/>
      <c r="C32" s="802"/>
      <c r="D32" s="802"/>
      <c r="E32" s="802"/>
      <c r="F32" s="802"/>
      <c r="G32" s="802"/>
      <c r="H32" s="802"/>
      <c r="I32" s="802"/>
      <c r="J32" s="802"/>
      <c r="K32" s="802"/>
      <c r="L32" s="802"/>
      <c r="M32" s="802"/>
    </row>
    <row r="33" spans="1:13" ht="15.75">
      <c r="A33" s="53"/>
      <c r="B33" s="408"/>
      <c r="C33" s="803" t="s">
        <v>534</v>
      </c>
      <c r="D33" s="803"/>
      <c r="E33" s="803"/>
      <c r="F33" s="803"/>
      <c r="G33" s="803"/>
      <c r="H33" s="803"/>
      <c r="I33" s="803"/>
      <c r="J33" s="803"/>
      <c r="K33" s="804">
        <v>454088098</v>
      </c>
      <c r="L33" s="804"/>
      <c r="M33" s="804"/>
    </row>
    <row r="34" spans="1:13" ht="15.75">
      <c r="A34" s="802"/>
      <c r="B34" s="802"/>
      <c r="C34" s="802"/>
      <c r="D34" s="802"/>
      <c r="E34" s="802"/>
      <c r="F34" s="802"/>
      <c r="G34" s="802"/>
      <c r="H34" s="802"/>
      <c r="I34" s="802"/>
      <c r="J34" s="802"/>
      <c r="K34" s="802"/>
      <c r="L34" s="802"/>
      <c r="M34" s="802"/>
    </row>
    <row r="35" spans="1:13" ht="15.75">
      <c r="A35" s="53"/>
      <c r="B35" s="405" t="s">
        <v>526</v>
      </c>
      <c r="C35" s="803" t="s">
        <v>535</v>
      </c>
      <c r="D35" s="803"/>
      <c r="E35" s="803"/>
      <c r="F35" s="803"/>
      <c r="G35" s="803"/>
      <c r="H35" s="803"/>
      <c r="I35" s="803"/>
      <c r="J35" s="803"/>
      <c r="K35" s="804">
        <v>0.20394198</v>
      </c>
      <c r="L35" s="804"/>
      <c r="M35" s="53" t="s">
        <v>524</v>
      </c>
    </row>
    <row r="36" spans="1:13" ht="15.75">
      <c r="A36" s="53"/>
      <c r="B36" s="53"/>
      <c r="C36" s="691"/>
      <c r="D36" s="691"/>
      <c r="E36" s="691"/>
      <c r="F36" s="691"/>
      <c r="G36" s="691"/>
      <c r="H36" s="691"/>
      <c r="I36" s="691"/>
      <c r="J36" s="691"/>
      <c r="K36" s="821"/>
      <c r="L36" s="821"/>
      <c r="M36" s="53"/>
    </row>
    <row r="37" spans="1:13" ht="15.75">
      <c r="A37" s="53"/>
      <c r="B37" s="405" t="s">
        <v>536</v>
      </c>
      <c r="C37" s="803" t="s">
        <v>537</v>
      </c>
      <c r="D37" s="803"/>
      <c r="E37" s="803"/>
      <c r="F37" s="803"/>
      <c r="G37" s="803"/>
      <c r="H37" s="803"/>
      <c r="I37" s="803"/>
      <c r="J37" s="803"/>
      <c r="K37" s="804">
        <v>0.21107994</v>
      </c>
      <c r="L37" s="804"/>
      <c r="M37" s="53" t="s">
        <v>524</v>
      </c>
    </row>
    <row r="38" spans="1:13" ht="15.75">
      <c r="A38" s="401"/>
      <c r="B38" s="401"/>
      <c r="C38" s="401"/>
      <c r="D38" s="401"/>
      <c r="E38" s="401"/>
      <c r="F38" s="401"/>
      <c r="G38" s="401"/>
      <c r="H38" s="401"/>
      <c r="I38" s="401"/>
      <c r="J38" s="401"/>
      <c r="K38" s="401"/>
      <c r="L38" s="401"/>
      <c r="M38" s="401"/>
    </row>
    <row r="39" spans="1:13" ht="15.75">
      <c r="A39" s="409"/>
      <c r="B39" s="405" t="s">
        <v>528</v>
      </c>
      <c r="C39" s="803" t="s">
        <v>538</v>
      </c>
      <c r="D39" s="803"/>
      <c r="E39" s="803"/>
      <c r="F39" s="803"/>
      <c r="G39" s="803"/>
      <c r="H39" s="803"/>
      <c r="I39" s="803"/>
      <c r="J39" s="803"/>
      <c r="K39" s="804">
        <v>0</v>
      </c>
      <c r="L39" s="804"/>
      <c r="M39" s="53" t="s">
        <v>524</v>
      </c>
    </row>
    <row r="40" spans="1:13" ht="15.75">
      <c r="A40" s="402"/>
      <c r="B40" s="53"/>
      <c r="C40" s="53"/>
      <c r="D40" s="53"/>
      <c r="E40" s="53"/>
      <c r="F40" s="53"/>
      <c r="G40" s="53"/>
      <c r="H40" s="53"/>
      <c r="I40" s="53"/>
      <c r="J40" s="53"/>
      <c r="K40" s="53"/>
      <c r="L40" s="53"/>
      <c r="M40" s="53"/>
    </row>
    <row r="41" spans="1:13" ht="15.75">
      <c r="A41" s="402"/>
      <c r="B41" s="405" t="s">
        <v>528</v>
      </c>
      <c r="C41" s="803" t="s">
        <v>539</v>
      </c>
      <c r="D41" s="803"/>
      <c r="E41" s="803"/>
      <c r="F41" s="803"/>
      <c r="G41" s="803"/>
      <c r="H41" s="803"/>
      <c r="I41" s="803"/>
      <c r="J41" s="803"/>
      <c r="K41" s="804">
        <v>0</v>
      </c>
      <c r="L41" s="804"/>
      <c r="M41" s="53" t="s">
        <v>524</v>
      </c>
    </row>
    <row r="42" spans="1:13" ht="15.75">
      <c r="A42" s="53"/>
      <c r="B42" s="408"/>
      <c r="C42" s="53"/>
      <c r="D42" s="53"/>
      <c r="E42" s="53"/>
      <c r="F42" s="53"/>
      <c r="G42" s="53"/>
      <c r="H42" s="53"/>
      <c r="I42" s="53"/>
      <c r="J42" s="53"/>
      <c r="K42" s="410"/>
      <c r="L42" s="410"/>
      <c r="M42" s="53"/>
    </row>
    <row r="43" spans="1:13" ht="15.75">
      <c r="A43" s="402"/>
      <c r="B43" s="405" t="s">
        <v>526</v>
      </c>
      <c r="C43" s="803" t="s">
        <v>540</v>
      </c>
      <c r="D43" s="803"/>
      <c r="E43" s="803"/>
      <c r="F43" s="803"/>
      <c r="G43" s="803"/>
      <c r="H43" s="803"/>
      <c r="I43" s="803"/>
      <c r="J43" s="803"/>
      <c r="K43" s="804">
        <v>0.21107994</v>
      </c>
      <c r="L43" s="804"/>
      <c r="M43" s="53" t="s">
        <v>524</v>
      </c>
    </row>
    <row r="44" spans="1:13" ht="27.75" customHeight="1">
      <c r="A44" s="813"/>
      <c r="B44" s="813"/>
      <c r="C44" s="813"/>
      <c r="D44" s="813"/>
      <c r="E44" s="813"/>
      <c r="F44" s="813"/>
      <c r="G44" s="813"/>
      <c r="H44" s="813"/>
      <c r="I44" s="813"/>
      <c r="J44" s="813"/>
      <c r="K44" s="813"/>
      <c r="L44" s="813"/>
      <c r="M44" s="813"/>
    </row>
    <row r="45" spans="1:13" ht="15.75" customHeight="1">
      <c r="A45" s="400"/>
      <c r="B45" s="411" t="s">
        <v>541</v>
      </c>
      <c r="C45" s="400"/>
      <c r="D45" s="400"/>
      <c r="E45" s="400"/>
      <c r="F45" s="400"/>
      <c r="G45" s="400"/>
      <c r="H45" s="400"/>
      <c r="I45" s="400"/>
      <c r="J45" s="400"/>
      <c r="K45" s="400"/>
      <c r="L45" s="400"/>
      <c r="M45" s="400"/>
    </row>
    <row r="46" spans="1:13" ht="16.5" thickBot="1">
      <c r="A46" s="412"/>
      <c r="B46" s="412"/>
      <c r="C46" s="412"/>
      <c r="D46" s="412"/>
      <c r="E46" s="412"/>
      <c r="F46" s="412"/>
      <c r="G46" s="412"/>
      <c r="H46" s="412"/>
      <c r="I46" s="412"/>
      <c r="J46" s="412"/>
      <c r="K46" s="412"/>
      <c r="L46" s="412"/>
      <c r="M46" s="412"/>
    </row>
    <row r="47" spans="1:13" ht="15.75">
      <c r="A47" s="400"/>
      <c r="B47" s="413"/>
      <c r="C47" s="413"/>
      <c r="D47" s="413"/>
      <c r="E47" s="413"/>
      <c r="F47" s="413"/>
      <c r="G47" s="413"/>
      <c r="H47" s="413"/>
      <c r="I47" s="413"/>
      <c r="J47" s="413"/>
      <c r="K47" s="413"/>
      <c r="L47" s="413"/>
      <c r="M47" s="413"/>
    </row>
    <row r="48" spans="1:13" ht="15.75">
      <c r="A48" s="402"/>
      <c r="B48" s="402" t="s">
        <v>542</v>
      </c>
      <c r="C48" s="402"/>
      <c r="D48" s="402"/>
      <c r="E48" s="402"/>
      <c r="F48" s="402"/>
      <c r="G48" s="402"/>
      <c r="H48" s="402"/>
      <c r="I48" s="402"/>
      <c r="J48" s="402"/>
      <c r="K48" s="402"/>
      <c r="L48" s="402"/>
      <c r="M48" s="402"/>
    </row>
    <row r="49" spans="1:13" ht="31.5" customHeight="1">
      <c r="A49" s="402"/>
      <c r="B49" s="690" t="s">
        <v>543</v>
      </c>
      <c r="C49" s="691"/>
      <c r="D49" s="691"/>
      <c r="E49" s="691"/>
      <c r="F49" s="691"/>
      <c r="G49" s="691"/>
      <c r="H49" s="691"/>
      <c r="I49" s="691"/>
      <c r="J49" s="691"/>
      <c r="K49" s="691"/>
      <c r="L49" s="691"/>
      <c r="M49" s="691"/>
    </row>
    <row r="50" spans="1:13" ht="15.75" customHeight="1">
      <c r="A50" s="53"/>
      <c r="B50" s="53"/>
      <c r="C50" s="53"/>
      <c r="D50" s="53"/>
      <c r="E50" s="53"/>
      <c r="F50" s="53"/>
      <c r="G50" s="53"/>
      <c r="H50" s="53"/>
      <c r="I50" s="53"/>
      <c r="J50" s="53"/>
      <c r="K50" s="53"/>
      <c r="L50" s="53"/>
      <c r="M50" s="53"/>
    </row>
    <row r="51" spans="1:13" ht="15.75" customHeight="1">
      <c r="A51" s="53"/>
      <c r="B51" s="53"/>
      <c r="C51" s="53"/>
      <c r="D51" s="53"/>
      <c r="E51" s="53"/>
      <c r="F51" s="53"/>
      <c r="G51" s="53"/>
      <c r="H51" s="53"/>
      <c r="I51" s="53"/>
      <c r="J51" s="53"/>
      <c r="K51" s="53"/>
      <c r="L51" s="53"/>
      <c r="M51" s="53"/>
    </row>
    <row r="52" spans="1:13" ht="15.75" customHeight="1">
      <c r="A52" s="53"/>
      <c r="B52" s="53"/>
      <c r="C52" s="53"/>
      <c r="D52" s="53"/>
      <c r="E52" s="53"/>
      <c r="F52" s="53"/>
      <c r="G52" s="53"/>
      <c r="H52" s="53"/>
      <c r="I52" s="53"/>
      <c r="J52" s="53"/>
      <c r="K52" s="53"/>
      <c r="L52" s="53"/>
      <c r="M52" s="53"/>
    </row>
    <row r="53" spans="1:13" ht="15.75" customHeight="1">
      <c r="A53" s="53"/>
      <c r="B53" s="53"/>
      <c r="C53" s="53"/>
      <c r="D53" s="53"/>
      <c r="E53" s="53"/>
      <c r="F53" s="53"/>
      <c r="G53" s="53"/>
      <c r="H53" s="53"/>
      <c r="I53" s="53"/>
      <c r="J53" s="53"/>
      <c r="K53" s="53"/>
      <c r="L53" s="53"/>
      <c r="M53" s="53"/>
    </row>
    <row r="54" spans="1:13" ht="18.75" customHeight="1">
      <c r="A54" s="53"/>
      <c r="B54" s="53"/>
      <c r="C54" s="53"/>
      <c r="D54" s="53"/>
      <c r="E54" s="53"/>
      <c r="F54" s="53"/>
      <c r="G54" s="53"/>
      <c r="H54" s="53"/>
      <c r="I54" s="53"/>
      <c r="J54" s="53"/>
      <c r="K54" s="53"/>
      <c r="L54" s="53"/>
      <c r="M54" s="53"/>
    </row>
    <row r="55" spans="1:13" ht="15.75">
      <c r="A55" s="53"/>
      <c r="B55" s="53"/>
      <c r="C55" s="799" t="s">
        <v>544</v>
      </c>
      <c r="D55" s="799"/>
      <c r="E55" s="799"/>
      <c r="F55" s="799"/>
      <c r="G55" s="799"/>
      <c r="H55" s="799"/>
      <c r="I55" s="799"/>
      <c r="J55" s="799" t="s">
        <v>545</v>
      </c>
      <c r="K55" s="799"/>
      <c r="L55" s="53"/>
      <c r="M55" s="53"/>
    </row>
    <row r="56" spans="1:13" ht="15.75">
      <c r="A56" s="53"/>
      <c r="B56" s="53"/>
      <c r="C56" s="800"/>
      <c r="D56" s="800"/>
      <c r="E56" s="800"/>
      <c r="F56" s="800"/>
      <c r="G56" s="800"/>
      <c r="H56" s="800"/>
      <c r="I56" s="800"/>
      <c r="J56" s="800"/>
      <c r="K56" s="800"/>
      <c r="L56" s="410"/>
      <c r="M56" s="410"/>
    </row>
    <row r="57" spans="1:13" ht="15.75" customHeight="1">
      <c r="A57" s="414"/>
      <c r="B57" s="414"/>
      <c r="C57" s="801"/>
      <c r="D57" s="801"/>
      <c r="E57" s="801"/>
      <c r="F57" s="801"/>
      <c r="G57" s="801"/>
      <c r="H57" s="801"/>
      <c r="I57" s="801"/>
      <c r="J57" s="801"/>
      <c r="K57" s="801"/>
      <c r="L57" s="414"/>
      <c r="M57" s="414"/>
    </row>
    <row r="58" spans="1:13" ht="15.75">
      <c r="A58" s="53"/>
      <c r="B58" s="408"/>
      <c r="C58" s="800"/>
      <c r="D58" s="800"/>
      <c r="E58" s="800"/>
      <c r="F58" s="800"/>
      <c r="G58" s="800"/>
      <c r="H58" s="800"/>
      <c r="I58" s="800"/>
      <c r="J58" s="800"/>
      <c r="K58" s="800"/>
      <c r="L58" s="410"/>
      <c r="M58" s="410"/>
    </row>
    <row r="59" spans="1:13" ht="15.75" customHeight="1">
      <c r="A59" s="53"/>
      <c r="B59" s="53"/>
      <c r="C59" s="800"/>
      <c r="D59" s="800"/>
      <c r="E59" s="800"/>
      <c r="F59" s="800"/>
      <c r="G59" s="800"/>
      <c r="H59" s="800"/>
      <c r="I59" s="800"/>
      <c r="J59" s="800"/>
      <c r="K59" s="800"/>
      <c r="L59" s="53"/>
      <c r="M59" s="53"/>
    </row>
    <row r="60" spans="1:13" ht="15.75">
      <c r="A60" s="53"/>
      <c r="B60" s="408"/>
      <c r="C60" s="800"/>
      <c r="D60" s="800"/>
      <c r="E60" s="800"/>
      <c r="F60" s="800"/>
      <c r="G60" s="800"/>
      <c r="H60" s="800"/>
      <c r="I60" s="800"/>
      <c r="J60" s="800"/>
      <c r="K60" s="800"/>
      <c r="L60" s="410"/>
      <c r="M60" s="53"/>
    </row>
    <row r="61" spans="1:13" ht="15.75">
      <c r="A61" s="53"/>
      <c r="B61" s="408"/>
      <c r="C61" s="415"/>
      <c r="D61" s="415"/>
      <c r="E61" s="415"/>
      <c r="F61" s="415"/>
      <c r="G61" s="415"/>
      <c r="H61" s="415"/>
      <c r="I61" s="415"/>
      <c r="J61" s="415"/>
      <c r="K61" s="415"/>
      <c r="L61" s="410"/>
      <c r="M61" s="53"/>
    </row>
    <row r="62" spans="1:13" ht="15.75">
      <c r="A62" s="53"/>
      <c r="B62" s="408"/>
      <c r="C62" s="415"/>
      <c r="D62" s="415"/>
      <c r="E62" s="415"/>
      <c r="F62" s="415"/>
      <c r="G62" s="415"/>
      <c r="H62" s="415"/>
      <c r="I62" s="415"/>
      <c r="J62" s="415"/>
      <c r="K62" s="415"/>
      <c r="L62" s="410"/>
      <c r="M62" s="53"/>
    </row>
    <row r="63" spans="1:13" ht="15.75">
      <c r="A63" s="53"/>
      <c r="B63" s="408"/>
      <c r="C63" s="415"/>
      <c r="D63" s="415"/>
      <c r="E63" s="415"/>
      <c r="F63" s="415"/>
      <c r="G63" s="415"/>
      <c r="H63" s="415"/>
      <c r="I63" s="415"/>
      <c r="J63" s="415"/>
      <c r="K63" s="415"/>
      <c r="L63" s="410"/>
      <c r="M63" s="53"/>
    </row>
    <row r="64" spans="2:13" ht="13.5" customHeight="1">
      <c r="B64" s="53"/>
      <c r="C64" s="53"/>
      <c r="D64" s="53"/>
      <c r="E64" s="53"/>
      <c r="F64" s="53"/>
      <c r="G64" s="53"/>
      <c r="H64" s="53"/>
      <c r="I64" s="53"/>
      <c r="J64" s="53"/>
      <c r="K64" s="53"/>
      <c r="L64" s="53"/>
      <c r="M64" s="416" t="s">
        <v>546</v>
      </c>
    </row>
    <row r="65" spans="1:13" ht="15.75">
      <c r="A65" s="417"/>
      <c r="B65" s="417"/>
      <c r="C65" s="417"/>
      <c r="D65" s="417"/>
      <c r="E65" s="417"/>
      <c r="F65" s="417"/>
      <c r="G65" s="417"/>
      <c r="H65" s="417"/>
      <c r="I65" s="417"/>
      <c r="J65" s="417"/>
      <c r="K65" s="417"/>
      <c r="L65" s="822" t="s">
        <v>547</v>
      </c>
      <c r="M65" s="823"/>
    </row>
    <row r="66" spans="1:13" ht="15.75">
      <c r="A66" s="417"/>
      <c r="B66" s="417"/>
      <c r="C66" s="417"/>
      <c r="D66" s="417"/>
      <c r="E66" s="417"/>
      <c r="F66" s="417"/>
      <c r="G66" s="417"/>
      <c r="H66" s="417"/>
      <c r="I66" s="417"/>
      <c r="J66" s="417"/>
      <c r="K66" s="417"/>
      <c r="L66" s="417"/>
      <c r="M66" s="416" t="s">
        <v>548</v>
      </c>
    </row>
    <row r="67" ht="15.75">
      <c r="M67" s="397"/>
    </row>
    <row r="68" spans="1:13" ht="15.75">
      <c r="A68" s="806" t="s">
        <v>327</v>
      </c>
      <c r="B68" s="806"/>
      <c r="C68" s="806"/>
      <c r="D68" s="806"/>
      <c r="E68" s="806"/>
      <c r="F68" s="806"/>
      <c r="G68" s="806"/>
      <c r="H68" s="806"/>
      <c r="I68" s="806"/>
      <c r="J68" s="806"/>
      <c r="K68" s="806"/>
      <c r="L68" s="806"/>
      <c r="M68" s="293" t="s">
        <v>549</v>
      </c>
    </row>
    <row r="69" ht="15.75">
      <c r="B69" s="418"/>
    </row>
    <row r="70" spans="1:8" ht="15.75">
      <c r="A70" s="795" t="s">
        <v>550</v>
      </c>
      <c r="B70" s="795"/>
      <c r="C70" s="795"/>
      <c r="D70" s="795"/>
      <c r="E70" s="795"/>
      <c r="F70" s="795"/>
      <c r="G70" s="795"/>
      <c r="H70" s="795"/>
    </row>
    <row r="71" spans="1:13" ht="35.25" customHeight="1">
      <c r="A71" s="797" t="s">
        <v>551</v>
      </c>
      <c r="B71" s="794"/>
      <c r="C71" s="794"/>
      <c r="D71" s="794"/>
      <c r="E71" s="794"/>
      <c r="F71" s="794"/>
      <c r="G71" s="794"/>
      <c r="H71" s="794"/>
      <c r="I71" s="794"/>
      <c r="J71" s="794"/>
      <c r="K71" s="794"/>
      <c r="L71" s="794"/>
      <c r="M71" s="794"/>
    </row>
    <row r="73" spans="1:12" ht="55.5" customHeight="1">
      <c r="A73" s="810" t="s">
        <v>552</v>
      </c>
      <c r="B73" s="810"/>
      <c r="C73" s="811" t="s">
        <v>553</v>
      </c>
      <c r="D73" s="811"/>
      <c r="E73" s="811"/>
      <c r="F73" s="811"/>
      <c r="G73" s="811" t="s">
        <v>554</v>
      </c>
      <c r="H73" s="811"/>
      <c r="I73" s="811"/>
      <c r="J73" s="420" t="s">
        <v>555</v>
      </c>
      <c r="K73" s="810" t="s">
        <v>556</v>
      </c>
      <c r="L73" s="810"/>
    </row>
    <row r="74" spans="1:12" ht="15.75">
      <c r="A74" s="807"/>
      <c r="B74" s="808"/>
      <c r="C74" s="807"/>
      <c r="D74" s="809"/>
      <c r="E74" s="809"/>
      <c r="F74" s="808"/>
      <c r="G74" s="807"/>
      <c r="H74" s="809"/>
      <c r="I74" s="808"/>
      <c r="J74" s="421"/>
      <c r="K74" s="807"/>
      <c r="L74" s="808"/>
    </row>
    <row r="75" spans="1:12" ht="15.75">
      <c r="A75" s="807"/>
      <c r="B75" s="808"/>
      <c r="C75" s="812"/>
      <c r="D75" s="812"/>
      <c r="E75" s="812"/>
      <c r="F75" s="812"/>
      <c r="G75" s="812"/>
      <c r="H75" s="812"/>
      <c r="I75" s="812"/>
      <c r="J75" s="421"/>
      <c r="K75" s="812"/>
      <c r="L75" s="812"/>
    </row>
    <row r="76" spans="1:12" ht="15.75">
      <c r="A76" s="807"/>
      <c r="B76" s="808"/>
      <c r="C76" s="812"/>
      <c r="D76" s="812"/>
      <c r="E76" s="812"/>
      <c r="F76" s="812"/>
      <c r="G76" s="812"/>
      <c r="H76" s="812"/>
      <c r="I76" s="812"/>
      <c r="J76" s="421"/>
      <c r="K76" s="812"/>
      <c r="L76" s="812"/>
    </row>
    <row r="77" spans="1:12" ht="15.75">
      <c r="A77" s="807"/>
      <c r="B77" s="808"/>
      <c r="C77" s="812"/>
      <c r="D77" s="812"/>
      <c r="E77" s="812"/>
      <c r="F77" s="812"/>
      <c r="G77" s="812"/>
      <c r="H77" s="812"/>
      <c r="I77" s="812"/>
      <c r="J77" s="421"/>
      <c r="K77" s="812"/>
      <c r="L77" s="812"/>
    </row>
    <row r="78" spans="1:12" ht="15.75">
      <c r="A78" s="807"/>
      <c r="B78" s="808"/>
      <c r="C78" s="812"/>
      <c r="D78" s="812"/>
      <c r="E78" s="812"/>
      <c r="F78" s="812"/>
      <c r="G78" s="812"/>
      <c r="H78" s="812"/>
      <c r="I78" s="812"/>
      <c r="J78" s="421"/>
      <c r="K78" s="812"/>
      <c r="L78" s="812"/>
    </row>
    <row r="79" spans="1:12" ht="15.75">
      <c r="A79" s="807"/>
      <c r="B79" s="808"/>
      <c r="C79" s="812"/>
      <c r="D79" s="812"/>
      <c r="E79" s="812"/>
      <c r="F79" s="812"/>
      <c r="G79" s="812"/>
      <c r="H79" s="812"/>
      <c r="I79" s="812"/>
      <c r="J79" s="421"/>
      <c r="K79" s="812"/>
      <c r="L79" s="812"/>
    </row>
    <row r="81" spans="2:12" ht="15.75">
      <c r="B81" s="794" t="s">
        <v>557</v>
      </c>
      <c r="C81" s="794"/>
      <c r="D81" s="794"/>
      <c r="E81" s="794"/>
      <c r="F81" s="794"/>
      <c r="G81" s="794"/>
      <c r="H81" s="794"/>
      <c r="I81" s="794"/>
      <c r="J81" s="794"/>
      <c r="K81" s="794"/>
      <c r="L81" s="794"/>
    </row>
    <row r="82" spans="2:13" ht="15.75">
      <c r="B82" s="794" t="s">
        <v>558</v>
      </c>
      <c r="C82" s="794"/>
      <c r="D82" s="794"/>
      <c r="E82" s="796"/>
      <c r="F82" s="796"/>
      <c r="G82" s="422" t="s">
        <v>559</v>
      </c>
      <c r="H82" s="422"/>
      <c r="I82" s="422"/>
      <c r="J82" s="422"/>
      <c r="K82" s="798"/>
      <c r="L82" s="798"/>
      <c r="M82" s="798"/>
    </row>
    <row r="83" spans="5:6" ht="15.75">
      <c r="E83" s="793" t="s">
        <v>560</v>
      </c>
      <c r="F83" s="793"/>
    </row>
    <row r="84" spans="1:13" ht="15.75">
      <c r="A84" s="424" t="s">
        <v>561</v>
      </c>
      <c r="B84" s="396" t="s">
        <v>562</v>
      </c>
      <c r="K84" s="798"/>
      <c r="L84" s="798"/>
      <c r="M84" s="798"/>
    </row>
    <row r="86" spans="1:13" ht="15.75">
      <c r="A86" s="424" t="s">
        <v>561</v>
      </c>
      <c r="B86" s="794" t="s">
        <v>563</v>
      </c>
      <c r="C86" s="794"/>
      <c r="D86" s="794"/>
      <c r="E86" s="794"/>
      <c r="F86" s="794"/>
      <c r="G86" s="794"/>
      <c r="H86" s="794"/>
      <c r="I86" s="794"/>
      <c r="J86" s="794"/>
      <c r="K86" s="798"/>
      <c r="L86" s="798"/>
      <c r="M86" s="798"/>
    </row>
    <row r="88" spans="1:13" ht="15.75">
      <c r="A88" s="424" t="s">
        <v>561</v>
      </c>
      <c r="B88" s="794" t="s">
        <v>564</v>
      </c>
      <c r="C88" s="794"/>
      <c r="D88" s="794"/>
      <c r="E88" s="794"/>
      <c r="F88" s="794"/>
      <c r="G88" s="794"/>
      <c r="H88" s="794"/>
      <c r="I88" s="794"/>
      <c r="J88" s="794"/>
      <c r="K88" s="798"/>
      <c r="L88" s="798"/>
      <c r="M88" s="798"/>
    </row>
    <row r="90" spans="2:13" ht="15.75">
      <c r="B90" s="424" t="s">
        <v>526</v>
      </c>
      <c r="C90" s="396" t="s">
        <v>565</v>
      </c>
      <c r="H90" s="796"/>
      <c r="I90" s="796"/>
      <c r="K90" s="798"/>
      <c r="L90" s="798"/>
      <c r="M90" s="798"/>
    </row>
    <row r="91" spans="8:9" ht="15.75">
      <c r="H91" s="793" t="s">
        <v>560</v>
      </c>
      <c r="I91" s="793"/>
    </row>
    <row r="92" spans="2:13" ht="15.75">
      <c r="B92" s="424" t="s">
        <v>528</v>
      </c>
      <c r="C92" s="794" t="s">
        <v>566</v>
      </c>
      <c r="D92" s="794"/>
      <c r="E92" s="794"/>
      <c r="F92" s="794"/>
      <c r="G92" s="794"/>
      <c r="H92" s="794"/>
      <c r="I92" s="794"/>
      <c r="J92" s="794"/>
      <c r="K92" s="425"/>
      <c r="L92" s="425"/>
      <c r="M92" s="425"/>
    </row>
    <row r="93" spans="2:13" ht="15.75">
      <c r="B93" s="424"/>
      <c r="C93" s="424" t="s">
        <v>567</v>
      </c>
      <c r="D93" s="796"/>
      <c r="E93" s="796"/>
      <c r="F93" s="793" t="s">
        <v>568</v>
      </c>
      <c r="G93" s="793"/>
      <c r="H93" s="796"/>
      <c r="I93" s="796"/>
      <c r="K93" s="798"/>
      <c r="L93" s="798"/>
      <c r="M93" s="798"/>
    </row>
    <row r="94" spans="8:9" ht="15.75">
      <c r="H94" s="793" t="s">
        <v>560</v>
      </c>
      <c r="I94" s="793"/>
    </row>
    <row r="95" spans="2:13" ht="15.75">
      <c r="B95" s="424" t="s">
        <v>526</v>
      </c>
      <c r="C95" s="794" t="s">
        <v>569</v>
      </c>
      <c r="D95" s="794"/>
      <c r="E95" s="794"/>
      <c r="F95" s="794"/>
      <c r="G95" s="794"/>
      <c r="H95" s="794"/>
      <c r="I95" s="794"/>
      <c r="J95" s="794"/>
      <c r="K95" s="798"/>
      <c r="L95" s="798"/>
      <c r="M95" s="798"/>
    </row>
    <row r="97" spans="1:5" ht="15.75">
      <c r="A97" s="795" t="s">
        <v>570</v>
      </c>
      <c r="B97" s="795"/>
      <c r="C97" s="795"/>
      <c r="D97" s="795"/>
      <c r="E97" s="795"/>
    </row>
    <row r="99" ht="15.75">
      <c r="A99" s="396" t="s">
        <v>571</v>
      </c>
    </row>
    <row r="100" ht="10.5" customHeight="1"/>
    <row r="101" spans="1:13" ht="15.75">
      <c r="A101" s="423" t="s">
        <v>572</v>
      </c>
      <c r="B101" s="791" t="s">
        <v>889</v>
      </c>
      <c r="C101" s="791"/>
      <c r="D101" s="791"/>
      <c r="E101" s="791"/>
      <c r="F101" s="793" t="s">
        <v>573</v>
      </c>
      <c r="G101" s="793"/>
      <c r="H101" s="793"/>
      <c r="I101" s="791" t="s">
        <v>889</v>
      </c>
      <c r="J101" s="791"/>
      <c r="K101" s="396" t="s">
        <v>574</v>
      </c>
      <c r="M101" s="426">
        <v>0</v>
      </c>
    </row>
    <row r="102" spans="2:16" ht="15.75">
      <c r="B102" s="793" t="s">
        <v>575</v>
      </c>
      <c r="C102" s="793"/>
      <c r="D102" s="793"/>
      <c r="E102" s="793"/>
      <c r="I102" s="792" t="s">
        <v>575</v>
      </c>
      <c r="J102" s="792"/>
      <c r="M102" s="423" t="s">
        <v>576</v>
      </c>
      <c r="N102" s="422"/>
      <c r="O102" s="422"/>
      <c r="P102" s="422"/>
    </row>
    <row r="103" spans="1:13" ht="32.25" customHeight="1">
      <c r="A103" s="797" t="s">
        <v>577</v>
      </c>
      <c r="B103" s="794"/>
      <c r="C103" s="794"/>
      <c r="D103" s="794"/>
      <c r="E103" s="794"/>
      <c r="F103" s="794"/>
      <c r="G103" s="794"/>
      <c r="H103" s="794"/>
      <c r="I103" s="794"/>
      <c r="J103" s="794"/>
      <c r="K103" s="794"/>
      <c r="L103" s="794"/>
      <c r="M103" s="794"/>
    </row>
    <row r="104" spans="1:13" ht="15.75">
      <c r="A104" s="794" t="s">
        <v>578</v>
      </c>
      <c r="B104" s="794"/>
      <c r="C104" s="791" t="s">
        <v>889</v>
      </c>
      <c r="D104" s="791"/>
      <c r="E104" s="791"/>
      <c r="F104" s="791"/>
      <c r="G104" s="793" t="s">
        <v>579</v>
      </c>
      <c r="H104" s="793"/>
      <c r="I104" s="793"/>
      <c r="J104" s="426" t="s">
        <v>889</v>
      </c>
      <c r="K104" s="793" t="s">
        <v>580</v>
      </c>
      <c r="L104" s="793"/>
      <c r="M104" s="793"/>
    </row>
    <row r="105" spans="3:10" ht="15.75">
      <c r="C105" s="793" t="s">
        <v>575</v>
      </c>
      <c r="D105" s="793"/>
      <c r="E105" s="793"/>
      <c r="F105" s="793"/>
      <c r="J105" s="423" t="s">
        <v>575</v>
      </c>
    </row>
    <row r="106" ht="15.75">
      <c r="A106" s="396" t="s">
        <v>581</v>
      </c>
    </row>
    <row r="108" spans="1:7" ht="15.75">
      <c r="A108" s="795" t="s">
        <v>582</v>
      </c>
      <c r="B108" s="795"/>
      <c r="C108" s="795"/>
      <c r="D108" s="795"/>
      <c r="E108" s="795"/>
      <c r="F108" s="795"/>
      <c r="G108" s="795"/>
    </row>
    <row r="110" spans="1:12" ht="15.75">
      <c r="A110" s="423" t="s">
        <v>572</v>
      </c>
      <c r="B110" s="791" t="s">
        <v>890</v>
      </c>
      <c r="C110" s="791"/>
      <c r="D110" s="791"/>
      <c r="E110" s="791"/>
      <c r="F110" s="423" t="s">
        <v>583</v>
      </c>
      <c r="G110" s="791">
        <v>0</v>
      </c>
      <c r="H110" s="791"/>
      <c r="I110" s="423" t="s">
        <v>584</v>
      </c>
      <c r="J110" s="426">
        <v>2019</v>
      </c>
      <c r="K110" s="423" t="s">
        <v>585</v>
      </c>
      <c r="L110" s="426">
        <v>2020</v>
      </c>
    </row>
    <row r="111" spans="2:12" ht="15.75">
      <c r="B111" s="793" t="s">
        <v>586</v>
      </c>
      <c r="C111" s="793"/>
      <c r="D111" s="793"/>
      <c r="E111" s="793"/>
      <c r="G111" s="792" t="s">
        <v>587</v>
      </c>
      <c r="H111" s="792"/>
      <c r="J111" s="423" t="s">
        <v>588</v>
      </c>
      <c r="L111" s="396" t="s">
        <v>560</v>
      </c>
    </row>
    <row r="113" spans="1:13" ht="15.75">
      <c r="A113" s="794" t="s">
        <v>589</v>
      </c>
      <c r="B113" s="794"/>
      <c r="C113" s="794"/>
      <c r="D113" s="794"/>
      <c r="E113" s="794"/>
      <c r="F113" s="794"/>
      <c r="G113" s="794"/>
      <c r="H113" s="794"/>
      <c r="I113" s="794"/>
      <c r="J113" s="794"/>
      <c r="K113" s="794"/>
      <c r="L113" s="794"/>
      <c r="M113" s="794"/>
    </row>
    <row r="114" spans="1:11" ht="15.75">
      <c r="A114" s="422" t="s">
        <v>590</v>
      </c>
      <c r="B114" s="791">
        <v>0</v>
      </c>
      <c r="C114" s="791"/>
      <c r="D114" s="791"/>
      <c r="E114" s="791"/>
      <c r="F114" s="396" t="s">
        <v>591</v>
      </c>
      <c r="J114" s="426">
        <v>0</v>
      </c>
      <c r="K114" s="396" t="s">
        <v>592</v>
      </c>
    </row>
    <row r="115" ht="15.75">
      <c r="J115" s="423" t="s">
        <v>593</v>
      </c>
    </row>
    <row r="117" spans="1:13" ht="16.5" thickBot="1">
      <c r="A117" s="427"/>
      <c r="B117" s="427"/>
      <c r="C117" s="427"/>
      <c r="D117" s="427"/>
      <c r="E117" s="427"/>
      <c r="F117" s="427"/>
      <c r="G117" s="427"/>
      <c r="H117" s="427"/>
      <c r="I117" s="427"/>
      <c r="J117" s="427"/>
      <c r="K117" s="427"/>
      <c r="L117" s="427"/>
      <c r="M117" s="427"/>
    </row>
    <row r="120" ht="15.75">
      <c r="A120" s="419" t="s">
        <v>594</v>
      </c>
    </row>
    <row r="122" spans="1:10" ht="15.75">
      <c r="A122" s="396" t="s">
        <v>595</v>
      </c>
      <c r="B122" s="791" t="s">
        <v>891</v>
      </c>
      <c r="C122" s="791"/>
      <c r="D122" s="791"/>
      <c r="E122" s="791"/>
      <c r="F122" s="791"/>
      <c r="G122" s="791"/>
      <c r="H122" s="791"/>
      <c r="I122" s="791"/>
      <c r="J122" s="396" t="s">
        <v>596</v>
      </c>
    </row>
    <row r="123" spans="2:9" ht="15.75">
      <c r="B123" s="792" t="s">
        <v>597</v>
      </c>
      <c r="C123" s="792"/>
      <c r="D123" s="792"/>
      <c r="E123" s="792"/>
      <c r="F123" s="792"/>
      <c r="G123" s="792"/>
      <c r="H123" s="792"/>
      <c r="I123" s="792"/>
    </row>
    <row r="125" ht="15.75">
      <c r="A125" s="396" t="s">
        <v>598</v>
      </c>
    </row>
    <row r="126" spans="1:8" ht="15.75">
      <c r="A126" s="791" t="s">
        <v>892</v>
      </c>
      <c r="B126" s="791"/>
      <c r="C126" s="791"/>
      <c r="D126" s="791"/>
      <c r="E126" s="791"/>
      <c r="F126" s="791"/>
      <c r="G126" s="791"/>
      <c r="H126" s="791"/>
    </row>
    <row r="127" spans="1:8" ht="15.75">
      <c r="A127" s="792" t="s">
        <v>599</v>
      </c>
      <c r="B127" s="792"/>
      <c r="C127" s="792"/>
      <c r="D127" s="792"/>
      <c r="E127" s="792"/>
      <c r="F127" s="792"/>
      <c r="G127" s="792"/>
      <c r="H127" s="792"/>
    </row>
    <row r="136" spans="1:13" ht="16.5" thickBot="1">
      <c r="A136" s="427"/>
      <c r="B136" s="427"/>
      <c r="C136" s="427"/>
      <c r="D136" s="427"/>
      <c r="E136" s="427"/>
      <c r="F136" s="427"/>
      <c r="G136" s="427"/>
      <c r="H136" s="427"/>
      <c r="I136" s="427"/>
      <c r="J136" s="427"/>
      <c r="K136" s="427"/>
      <c r="L136" s="427"/>
      <c r="M136" s="427"/>
    </row>
    <row r="137" spans="1:13" ht="15.75">
      <c r="A137" s="793" t="s">
        <v>455</v>
      </c>
      <c r="B137" s="793"/>
      <c r="C137" s="793"/>
      <c r="D137" s="793"/>
      <c r="E137" s="793"/>
      <c r="F137" s="793"/>
      <c r="G137" s="793"/>
      <c r="H137" s="793"/>
      <c r="I137" s="793"/>
      <c r="J137" s="793"/>
      <c r="K137" s="793"/>
      <c r="L137" s="793"/>
      <c r="M137" s="793"/>
    </row>
    <row r="138" ht="15.75">
      <c r="M138" s="424" t="s">
        <v>600</v>
      </c>
    </row>
  </sheetData>
  <sheetProtection password="CCA6" sheet="1" selectLockedCells="1"/>
  <mergeCells count="139">
    <mergeCell ref="E83:F83"/>
    <mergeCell ref="K84:M84"/>
    <mergeCell ref="B86:J86"/>
    <mergeCell ref="K86:M86"/>
    <mergeCell ref="L65:M65"/>
    <mergeCell ref="A6:B6"/>
    <mergeCell ref="H6:M6"/>
    <mergeCell ref="K25:L25"/>
    <mergeCell ref="C33:J33"/>
    <mergeCell ref="C35:J35"/>
    <mergeCell ref="A28:M28"/>
    <mergeCell ref="K31:M31"/>
    <mergeCell ref="C43:J43"/>
    <mergeCell ref="A34:M34"/>
    <mergeCell ref="K36:L36"/>
    <mergeCell ref="C36:J36"/>
    <mergeCell ref="C41:J41"/>
    <mergeCell ref="K41:L41"/>
    <mergeCell ref="K35:L35"/>
    <mergeCell ref="K33:M33"/>
    <mergeCell ref="K21:L21"/>
    <mergeCell ref="K19:L19"/>
    <mergeCell ref="K17:L17"/>
    <mergeCell ref="A18:M18"/>
    <mergeCell ref="A20:M20"/>
    <mergeCell ref="H7:M7"/>
    <mergeCell ref="A9:M9"/>
    <mergeCell ref="A15:M15"/>
    <mergeCell ref="B16:M16"/>
    <mergeCell ref="B8:D8"/>
    <mergeCell ref="H8:M8"/>
    <mergeCell ref="C5:M5"/>
    <mergeCell ref="A10:M14"/>
    <mergeCell ref="A1:M1"/>
    <mergeCell ref="A2:M2"/>
    <mergeCell ref="A5:B5"/>
    <mergeCell ref="E7:G7"/>
    <mergeCell ref="B7:D7"/>
    <mergeCell ref="A3:M3"/>
    <mergeCell ref="A4:M4"/>
    <mergeCell ref="B81:L81"/>
    <mergeCell ref="B82:D82"/>
    <mergeCell ref="E82:F82"/>
    <mergeCell ref="K82:M82"/>
    <mergeCell ref="A24:M24"/>
    <mergeCell ref="A22:M22"/>
    <mergeCell ref="A32:M32"/>
    <mergeCell ref="C31:J31"/>
    <mergeCell ref="K23:L23"/>
    <mergeCell ref="K43:L43"/>
    <mergeCell ref="G79:I79"/>
    <mergeCell ref="K75:L75"/>
    <mergeCell ref="K76:L76"/>
    <mergeCell ref="K77:L77"/>
    <mergeCell ref="K78:L78"/>
    <mergeCell ref="K79:L79"/>
    <mergeCell ref="A79:B79"/>
    <mergeCell ref="C75:F75"/>
    <mergeCell ref="C76:F76"/>
    <mergeCell ref="C77:F77"/>
    <mergeCell ref="C78:F78"/>
    <mergeCell ref="A44:M44"/>
    <mergeCell ref="B49:M49"/>
    <mergeCell ref="C79:F79"/>
    <mergeCell ref="G75:I75"/>
    <mergeCell ref="G76:I76"/>
    <mergeCell ref="K73:L73"/>
    <mergeCell ref="A75:B75"/>
    <mergeCell ref="A76:B76"/>
    <mergeCell ref="A77:B77"/>
    <mergeCell ref="A78:B78"/>
    <mergeCell ref="G77:I77"/>
    <mergeCell ref="G78:I78"/>
    <mergeCell ref="A68:L68"/>
    <mergeCell ref="A70:H70"/>
    <mergeCell ref="A71:M71"/>
    <mergeCell ref="A74:B74"/>
    <mergeCell ref="C74:F74"/>
    <mergeCell ref="G74:I74"/>
    <mergeCell ref="K74:L74"/>
    <mergeCell ref="A73:B73"/>
    <mergeCell ref="C73:F73"/>
    <mergeCell ref="G73:I73"/>
    <mergeCell ref="C58:I58"/>
    <mergeCell ref="C59:I59"/>
    <mergeCell ref="C60:I60"/>
    <mergeCell ref="A26:M26"/>
    <mergeCell ref="A29:M29"/>
    <mergeCell ref="C37:J37"/>
    <mergeCell ref="C39:J39"/>
    <mergeCell ref="K39:L39"/>
    <mergeCell ref="K37:L37"/>
    <mergeCell ref="B30:M30"/>
    <mergeCell ref="F93:G93"/>
    <mergeCell ref="J55:K55"/>
    <mergeCell ref="J56:K56"/>
    <mergeCell ref="J57:K57"/>
    <mergeCell ref="J58:K58"/>
    <mergeCell ref="J59:K59"/>
    <mergeCell ref="J60:K60"/>
    <mergeCell ref="C55:I55"/>
    <mergeCell ref="C56:I56"/>
    <mergeCell ref="C57:I57"/>
    <mergeCell ref="F101:H101"/>
    <mergeCell ref="B88:J88"/>
    <mergeCell ref="K88:M88"/>
    <mergeCell ref="K90:M90"/>
    <mergeCell ref="K95:M95"/>
    <mergeCell ref="H90:I90"/>
    <mergeCell ref="H91:I91"/>
    <mergeCell ref="C92:J92"/>
    <mergeCell ref="K93:M93"/>
    <mergeCell ref="D93:E93"/>
    <mergeCell ref="A108:G108"/>
    <mergeCell ref="H93:I93"/>
    <mergeCell ref="A103:M103"/>
    <mergeCell ref="A104:B104"/>
    <mergeCell ref="C104:F104"/>
    <mergeCell ref="H94:I94"/>
    <mergeCell ref="C95:J95"/>
    <mergeCell ref="A97:E97"/>
    <mergeCell ref="B101:E101"/>
    <mergeCell ref="B102:E102"/>
    <mergeCell ref="B110:E110"/>
    <mergeCell ref="B111:E111"/>
    <mergeCell ref="G110:H110"/>
    <mergeCell ref="G111:H111"/>
    <mergeCell ref="A113:M113"/>
    <mergeCell ref="I101:J101"/>
    <mergeCell ref="I102:J102"/>
    <mergeCell ref="C105:F105"/>
    <mergeCell ref="G104:I104"/>
    <mergeCell ref="K104:M104"/>
    <mergeCell ref="B114:E114"/>
    <mergeCell ref="B122:I122"/>
    <mergeCell ref="B123:I123"/>
    <mergeCell ref="A126:H126"/>
    <mergeCell ref="A127:H127"/>
    <mergeCell ref="A137:M137"/>
  </mergeCells>
  <printOptions/>
  <pageMargins left="0.699999988079071" right="0.699999988079071" top="0.75" bottom="0.75" header="0.300000011920929" footer="0.300000011920929"/>
  <pageSetup errors="blank" fitToHeight="2" fitToWidth="0" horizontalDpi="300" verticalDpi="300" orientation="portrait" scale="50" r:id="rId3"/>
  <headerFooter>
    <oddHeader>&amp;L&amp;D     &amp;T&amp;R
</oddHeader>
  </headerFooter>
  <rowBreaks count="1" manualBreakCount="1">
    <brk id="67" max="255" man="1"/>
  </rowBreaks>
  <colBreaks count="1" manualBreakCount="1">
    <brk id="13" max="65535" man="1"/>
  </colBreaks>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2" customWidth="1"/>
    <col min="2" max="2" width="11" style="2" customWidth="1"/>
    <col min="3" max="3" width="12.33203125" style="2" customWidth="1"/>
    <col min="4" max="4" width="10.16015625" style="2" customWidth="1"/>
    <col min="5" max="5" width="7" style="2" customWidth="1"/>
    <col min="6" max="6" width="21" style="2" customWidth="1"/>
    <col min="7" max="7" width="20.16015625" style="2" customWidth="1"/>
    <col min="8" max="8" width="15" style="2" customWidth="1"/>
    <col min="9" max="9" width="15.66015625" style="2" customWidth="1"/>
    <col min="10" max="16384" width="9.33203125" style="2" customWidth="1"/>
  </cols>
  <sheetData>
    <row r="1" spans="1:9" ht="12.75">
      <c r="A1" s="825" t="s">
        <v>601</v>
      </c>
      <c r="B1" s="825"/>
      <c r="C1" s="825"/>
      <c r="D1" s="825"/>
      <c r="E1" s="825"/>
      <c r="F1" s="825"/>
      <c r="G1" s="825"/>
      <c r="H1" s="825"/>
      <c r="I1" s="825"/>
    </row>
    <row r="2" spans="1:9" ht="30">
      <c r="A2" s="826" t="s">
        <v>602</v>
      </c>
      <c r="B2" s="826"/>
      <c r="C2" s="826"/>
      <c r="D2" s="826"/>
      <c r="E2" s="826"/>
      <c r="F2" s="826"/>
      <c r="G2" s="826"/>
      <c r="H2" s="826"/>
      <c r="I2" s="826"/>
    </row>
    <row r="3" spans="1:9" ht="14.25">
      <c r="A3" s="827"/>
      <c r="B3" s="827"/>
      <c r="C3" s="827"/>
      <c r="D3" s="827"/>
      <c r="E3" s="827"/>
      <c r="F3" s="827"/>
      <c r="G3" s="827"/>
      <c r="H3" s="827"/>
      <c r="I3" s="827"/>
    </row>
    <row r="4" spans="1:9" ht="12.75">
      <c r="A4" s="828"/>
      <c r="B4" s="828"/>
      <c r="C4" s="828"/>
      <c r="D4" s="828"/>
      <c r="E4" s="828"/>
      <c r="F4" s="828"/>
      <c r="G4" s="828"/>
      <c r="H4" s="828"/>
      <c r="I4" s="828"/>
    </row>
    <row r="5" spans="1:9" ht="15">
      <c r="A5" s="429" t="s">
        <v>572</v>
      </c>
      <c r="B5" s="829" t="str">
        <f>(eff_desc)</f>
        <v>RSP-SPECIAL ROAD (2020)</v>
      </c>
      <c r="C5" s="829"/>
      <c r="D5" s="824" t="s">
        <v>603</v>
      </c>
      <c r="E5" s="824"/>
      <c r="F5" s="824"/>
      <c r="G5" s="824"/>
      <c r="H5" s="824"/>
      <c r="I5" s="824"/>
    </row>
    <row r="6" spans="1:9" ht="15">
      <c r="A6" s="824" t="s">
        <v>604</v>
      </c>
      <c r="B6" s="824"/>
      <c r="C6" s="824"/>
      <c r="D6" s="824"/>
      <c r="E6" s="824"/>
      <c r="F6" s="824"/>
      <c r="G6" s="830"/>
      <c r="H6" s="830"/>
      <c r="I6" s="429" t="s">
        <v>605</v>
      </c>
    </row>
    <row r="7" spans="1:9" ht="15">
      <c r="A7" s="824" t="s">
        <v>606</v>
      </c>
      <c r="B7" s="824"/>
      <c r="C7" s="824"/>
      <c r="D7" s="824"/>
      <c r="E7" s="824"/>
      <c r="F7" s="824"/>
      <c r="G7" s="824"/>
      <c r="H7" s="824"/>
      <c r="I7" s="824"/>
    </row>
    <row r="8" spans="1:9" ht="15">
      <c r="A8" s="824" t="s">
        <v>607</v>
      </c>
      <c r="B8" s="824"/>
      <c r="C8" s="824"/>
      <c r="D8" s="824"/>
      <c r="E8" s="824"/>
      <c r="F8" s="824"/>
      <c r="G8" s="824"/>
      <c r="H8" s="824"/>
      <c r="I8" s="824"/>
    </row>
    <row r="9" spans="1:9" ht="15">
      <c r="A9" s="824" t="s">
        <v>608</v>
      </c>
      <c r="B9" s="824"/>
      <c r="C9" s="824"/>
      <c r="D9" s="824"/>
      <c r="E9" s="824"/>
      <c r="F9" s="824"/>
      <c r="G9" s="824"/>
      <c r="H9" s="824"/>
      <c r="I9" s="824"/>
    </row>
    <row r="10" spans="1:9" ht="15">
      <c r="A10" s="824" t="s">
        <v>609</v>
      </c>
      <c r="B10" s="824"/>
      <c r="C10" s="824"/>
      <c r="D10" s="824"/>
      <c r="E10" s="824"/>
      <c r="F10" s="824"/>
      <c r="G10" s="824"/>
      <c r="H10" s="824"/>
      <c r="I10" s="824"/>
    </row>
    <row r="11" spans="1:9" ht="15">
      <c r="A11" s="824"/>
      <c r="B11" s="824"/>
      <c r="C11" s="824"/>
      <c r="D11" s="824"/>
      <c r="E11" s="824"/>
      <c r="F11" s="824"/>
      <c r="G11" s="824"/>
      <c r="H11" s="824"/>
      <c r="I11" s="824"/>
    </row>
    <row r="12" spans="1:9" ht="15">
      <c r="A12" s="824" t="s">
        <v>610</v>
      </c>
      <c r="B12" s="824"/>
      <c r="C12" s="824"/>
      <c r="D12" s="824"/>
      <c r="E12" s="824"/>
      <c r="F12" s="432"/>
      <c r="G12" s="433" t="s">
        <v>611</v>
      </c>
      <c r="H12" s="830"/>
      <c r="I12" s="830"/>
    </row>
    <row r="13" spans="1:9" ht="15">
      <c r="A13" s="824" t="s">
        <v>612</v>
      </c>
      <c r="B13" s="824"/>
      <c r="C13" s="824"/>
      <c r="D13" s="824"/>
      <c r="E13" s="824"/>
      <c r="F13" s="434"/>
      <c r="G13" s="433" t="s">
        <v>611</v>
      </c>
      <c r="H13" s="831"/>
      <c r="I13" s="831"/>
    </row>
    <row r="14" spans="1:9" ht="15">
      <c r="A14" s="824" t="s">
        <v>613</v>
      </c>
      <c r="B14" s="824"/>
      <c r="C14" s="824"/>
      <c r="D14" s="824"/>
      <c r="E14" s="824"/>
      <c r="F14" s="824"/>
      <c r="G14" s="824"/>
      <c r="H14" s="824"/>
      <c r="I14" s="824"/>
    </row>
    <row r="15" spans="1:9" ht="15">
      <c r="A15" s="824"/>
      <c r="B15" s="824"/>
      <c r="C15" s="824"/>
      <c r="D15" s="824"/>
      <c r="E15" s="824"/>
      <c r="F15" s="824"/>
      <c r="G15" s="824"/>
      <c r="H15" s="824"/>
      <c r="I15" s="824"/>
    </row>
    <row r="16" spans="1:9" ht="15">
      <c r="A16" s="429" t="s">
        <v>614</v>
      </c>
      <c r="B16" s="830"/>
      <c r="C16" s="830"/>
      <c r="D16" s="830"/>
      <c r="E16" s="830"/>
      <c r="F16" s="830"/>
      <c r="G16" s="830"/>
      <c r="H16" s="830"/>
      <c r="I16" s="830"/>
    </row>
    <row r="17" spans="1:9" ht="15">
      <c r="A17" s="429" t="s">
        <v>615</v>
      </c>
      <c r="B17" s="429"/>
      <c r="C17" s="831"/>
      <c r="D17" s="831"/>
      <c r="E17" s="831"/>
      <c r="F17" s="831"/>
      <c r="G17" s="831"/>
      <c r="H17" s="831"/>
      <c r="I17" s="831"/>
    </row>
    <row r="18" spans="1:9" ht="15">
      <c r="A18" s="429" t="s">
        <v>616</v>
      </c>
      <c r="B18" s="429"/>
      <c r="C18" s="429"/>
      <c r="D18" s="831"/>
      <c r="E18" s="831"/>
      <c r="F18" s="831"/>
      <c r="G18" s="831"/>
      <c r="H18" s="831"/>
      <c r="I18" s="831"/>
    </row>
    <row r="19" spans="1:9" ht="15">
      <c r="A19" s="429" t="s">
        <v>617</v>
      </c>
      <c r="B19" s="429"/>
      <c r="C19" s="830"/>
      <c r="D19" s="830"/>
      <c r="E19" s="830"/>
      <c r="F19" s="830"/>
      <c r="G19" s="830"/>
      <c r="H19" s="830"/>
      <c r="I19" s="830"/>
    </row>
    <row r="20" spans="1:9" ht="15">
      <c r="A20" s="824"/>
      <c r="B20" s="824"/>
      <c r="C20" s="824"/>
      <c r="D20" s="824"/>
      <c r="E20" s="824"/>
      <c r="F20" s="824"/>
      <c r="G20" s="824"/>
      <c r="H20" s="824"/>
      <c r="I20" s="824"/>
    </row>
    <row r="21" spans="1:9" ht="15">
      <c r="A21" s="824" t="s">
        <v>618</v>
      </c>
      <c r="B21" s="824"/>
      <c r="C21" s="824"/>
      <c r="D21" s="824"/>
      <c r="E21" s="824"/>
      <c r="F21" s="824"/>
      <c r="G21" s="430">
        <f>SUM(eff_txyr)</f>
        <v>2019</v>
      </c>
      <c r="H21" s="433" t="s">
        <v>619</v>
      </c>
      <c r="I21" s="435" t="s">
        <v>523</v>
      </c>
    </row>
    <row r="22" spans="1:9" ht="15">
      <c r="A22" s="824"/>
      <c r="B22" s="824"/>
      <c r="C22" s="824"/>
      <c r="D22" s="824"/>
      <c r="E22" s="824"/>
      <c r="F22" s="824"/>
      <c r="G22" s="824"/>
      <c r="H22" s="824"/>
      <c r="I22" s="824"/>
    </row>
    <row r="23" spans="1:9" ht="15">
      <c r="A23" s="824" t="s">
        <v>620</v>
      </c>
      <c r="B23" s="824"/>
      <c r="C23" s="824"/>
      <c r="D23" s="824"/>
      <c r="E23" s="824"/>
      <c r="F23" s="824"/>
      <c r="G23" s="824"/>
      <c r="H23" s="832" t="s">
        <v>523</v>
      </c>
      <c r="I23" s="832"/>
    </row>
    <row r="24" spans="1:9" ht="15">
      <c r="A24" s="429" t="s">
        <v>621</v>
      </c>
      <c r="B24" s="429"/>
      <c r="C24" s="429"/>
      <c r="D24" s="429"/>
      <c r="E24" s="429"/>
      <c r="F24" s="429"/>
      <c r="G24" s="429"/>
      <c r="H24" s="833" t="s">
        <v>523</v>
      </c>
      <c r="I24" s="833"/>
    </row>
    <row r="25" spans="1:9" ht="15">
      <c r="A25" s="834"/>
      <c r="B25" s="834"/>
      <c r="C25" s="834"/>
      <c r="D25" s="834"/>
      <c r="E25" s="834"/>
      <c r="F25" s="834"/>
      <c r="G25" s="834"/>
      <c r="H25" s="834"/>
      <c r="I25" s="834"/>
    </row>
    <row r="26" spans="1:9" ht="15">
      <c r="A26" s="835"/>
      <c r="B26" s="835"/>
      <c r="C26" s="835"/>
      <c r="D26" s="835"/>
      <c r="E26" s="835"/>
      <c r="F26" s="835"/>
      <c r="G26" s="835"/>
      <c r="H26" s="835"/>
      <c r="I26" s="835"/>
    </row>
    <row r="27" spans="1:9" ht="15">
      <c r="A27" s="836"/>
      <c r="B27" s="836"/>
      <c r="C27" s="836"/>
      <c r="D27" s="836"/>
      <c r="E27" s="836"/>
      <c r="F27" s="836"/>
      <c r="G27" s="836"/>
      <c r="H27" s="836"/>
      <c r="I27" s="836"/>
    </row>
    <row r="28" spans="1:9" ht="15">
      <c r="A28" s="824" t="s">
        <v>618</v>
      </c>
      <c r="B28" s="824"/>
      <c r="C28" s="824"/>
      <c r="D28" s="824"/>
      <c r="E28" s="824"/>
      <c r="F28" s="824"/>
      <c r="G28" s="430">
        <f>SUM(eff_apyr)</f>
        <v>2020</v>
      </c>
      <c r="H28" s="433" t="s">
        <v>622</v>
      </c>
      <c r="I28" s="435" t="s">
        <v>523</v>
      </c>
    </row>
    <row r="29" spans="1:9" ht="15">
      <c r="A29" s="824" t="s">
        <v>623</v>
      </c>
      <c r="B29" s="824"/>
      <c r="C29" s="824"/>
      <c r="D29" s="824"/>
      <c r="E29" s="824"/>
      <c r="F29" s="824"/>
      <c r="G29" s="832" t="s">
        <v>523</v>
      </c>
      <c r="H29" s="832"/>
      <c r="I29" s="832"/>
    </row>
    <row r="30" spans="1:12" ht="15">
      <c r="A30" s="824" t="s">
        <v>624</v>
      </c>
      <c r="B30" s="824"/>
      <c r="C30" s="824"/>
      <c r="D30" s="824"/>
      <c r="E30" s="824"/>
      <c r="F30" s="824"/>
      <c r="G30" s="824"/>
      <c r="H30" s="824"/>
      <c r="I30" s="436" t="s">
        <v>523</v>
      </c>
      <c r="L30" s="437"/>
    </row>
    <row r="31" spans="1:9" ht="15">
      <c r="A31" s="834"/>
      <c r="B31" s="834"/>
      <c r="C31" s="834"/>
      <c r="D31" s="834"/>
      <c r="E31" s="834"/>
      <c r="F31" s="834"/>
      <c r="G31" s="834"/>
      <c r="H31" s="834"/>
      <c r="I31" s="834"/>
    </row>
    <row r="32" spans="1:9" ht="15">
      <c r="A32" s="838"/>
      <c r="B32" s="838"/>
      <c r="C32" s="838"/>
      <c r="D32" s="838"/>
      <c r="E32" s="838"/>
      <c r="F32" s="838"/>
      <c r="G32" s="838"/>
      <c r="H32" s="838"/>
      <c r="I32" s="838"/>
    </row>
    <row r="33" spans="1:9" ht="14.25" customHeight="1">
      <c r="A33" s="824" t="s">
        <v>625</v>
      </c>
      <c r="B33" s="824"/>
      <c r="C33" s="824"/>
      <c r="D33" s="824"/>
      <c r="E33" s="824"/>
      <c r="F33" s="824"/>
      <c r="G33" s="435" t="s">
        <v>523</v>
      </c>
      <c r="H33" s="839" t="s">
        <v>626</v>
      </c>
      <c r="I33" s="839"/>
    </row>
    <row r="34" spans="1:9" ht="13.5" customHeight="1">
      <c r="A34" s="824" t="s">
        <v>627</v>
      </c>
      <c r="B34" s="824"/>
      <c r="C34" s="824"/>
      <c r="D34" s="824"/>
      <c r="E34" s="824"/>
      <c r="F34" s="824"/>
      <c r="G34" s="832" t="s">
        <v>523</v>
      </c>
      <c r="H34" s="832"/>
      <c r="I34" s="832"/>
    </row>
    <row r="35" spans="1:9" ht="15">
      <c r="A35" s="824"/>
      <c r="B35" s="824"/>
      <c r="C35" s="824"/>
      <c r="D35" s="824"/>
      <c r="E35" s="824"/>
      <c r="F35" s="824"/>
      <c r="G35" s="824"/>
      <c r="H35" s="824"/>
      <c r="I35" s="824"/>
    </row>
    <row r="36" spans="1:9" ht="15" customHeight="1">
      <c r="A36" s="824" t="s">
        <v>628</v>
      </c>
      <c r="B36" s="824"/>
      <c r="C36" s="824"/>
      <c r="D36" s="824"/>
      <c r="E36" s="824"/>
      <c r="F36" s="824"/>
      <c r="G36" s="824"/>
      <c r="H36" s="824"/>
      <c r="I36" s="824"/>
    </row>
    <row r="37" spans="1:9" ht="15">
      <c r="A37" s="824"/>
      <c r="B37" s="824"/>
      <c r="C37" s="824"/>
      <c r="D37" s="824"/>
      <c r="E37" s="824"/>
      <c r="F37" s="824"/>
      <c r="G37" s="824"/>
      <c r="H37" s="824"/>
      <c r="I37" s="824"/>
    </row>
    <row r="38" spans="1:9" ht="15">
      <c r="A38" s="839" t="s">
        <v>629</v>
      </c>
      <c r="B38" s="839"/>
      <c r="C38" s="839"/>
      <c r="D38" s="839"/>
      <c r="E38" s="839"/>
      <c r="F38" s="839"/>
      <c r="G38" s="839"/>
      <c r="H38" s="839"/>
      <c r="I38" s="839"/>
    </row>
    <row r="39" spans="1:9" ht="15">
      <c r="A39" s="824"/>
      <c r="B39" s="824"/>
      <c r="C39" s="824"/>
      <c r="D39" s="824"/>
      <c r="E39" s="824"/>
      <c r="F39" s="824"/>
      <c r="G39" s="824"/>
      <c r="H39" s="824"/>
      <c r="I39" s="824"/>
    </row>
    <row r="40" spans="1:9" ht="14.25">
      <c r="A40" s="840" t="s">
        <v>630</v>
      </c>
      <c r="B40" s="840"/>
      <c r="C40" s="840"/>
      <c r="D40" s="840"/>
      <c r="E40" s="840"/>
      <c r="F40" s="840"/>
      <c r="G40" s="840"/>
      <c r="H40" s="840"/>
      <c r="I40" s="840"/>
    </row>
    <row r="41" spans="1:9" ht="15">
      <c r="A41" s="429" t="s">
        <v>572</v>
      </c>
      <c r="B41" s="432"/>
      <c r="C41" s="429" t="s">
        <v>631</v>
      </c>
      <c r="D41" s="432"/>
      <c r="E41" s="429" t="s">
        <v>632</v>
      </c>
      <c r="F41" s="432"/>
      <c r="G41" s="433" t="s">
        <v>633</v>
      </c>
      <c r="H41" s="432"/>
      <c r="I41" s="429" t="s">
        <v>634</v>
      </c>
    </row>
    <row r="42" spans="1:9" ht="15">
      <c r="A42" s="824" t="s">
        <v>635</v>
      </c>
      <c r="B42" s="824"/>
      <c r="C42" s="824"/>
      <c r="D42" s="824"/>
      <c r="E42" s="824"/>
      <c r="F42" s="824"/>
      <c r="G42" s="824"/>
      <c r="H42" s="824"/>
      <c r="I42" s="824"/>
    </row>
    <row r="43" spans="1:13" ht="15">
      <c r="A43" s="824" t="s">
        <v>636</v>
      </c>
      <c r="B43" s="837"/>
      <c r="C43" s="837"/>
      <c r="D43" s="837"/>
      <c r="E43" s="837"/>
      <c r="F43" s="837"/>
      <c r="G43" s="837"/>
      <c r="H43" s="837"/>
      <c r="I43" s="837"/>
      <c r="J43" s="223"/>
      <c r="K43" s="223"/>
      <c r="L43" s="223"/>
      <c r="M43" s="223"/>
    </row>
    <row r="44" spans="1:9" ht="15">
      <c r="A44" s="834"/>
      <c r="B44" s="834"/>
      <c r="C44" s="834"/>
      <c r="D44" s="834"/>
      <c r="E44" s="834"/>
      <c r="F44" s="834"/>
      <c r="G44" s="834"/>
      <c r="H44" s="834"/>
      <c r="I44" s="834"/>
    </row>
    <row r="45" spans="1:9" ht="15">
      <c r="A45" s="838"/>
      <c r="B45" s="838"/>
      <c r="C45" s="838"/>
      <c r="D45" s="838"/>
      <c r="E45" s="838"/>
      <c r="F45" s="838"/>
      <c r="G45" s="838"/>
      <c r="H45" s="838"/>
      <c r="I45" s="838"/>
    </row>
    <row r="46" spans="1:9" ht="15">
      <c r="A46" s="824" t="s">
        <v>637</v>
      </c>
      <c r="B46" s="824"/>
      <c r="C46" s="824"/>
      <c r="D46" s="824"/>
      <c r="E46" s="824"/>
      <c r="F46" s="824"/>
      <c r="G46" s="824"/>
      <c r="H46" s="824"/>
      <c r="I46" s="824"/>
    </row>
    <row r="47" spans="1:9" ht="15">
      <c r="A47" s="824"/>
      <c r="B47" s="824"/>
      <c r="C47" s="824"/>
      <c r="D47" s="824"/>
      <c r="E47" s="824"/>
      <c r="F47" s="824"/>
      <c r="G47" s="824"/>
      <c r="H47" s="824"/>
      <c r="I47" s="824"/>
    </row>
    <row r="48" spans="1:9" ht="15">
      <c r="A48" s="824" t="s">
        <v>638</v>
      </c>
      <c r="B48" s="824"/>
      <c r="C48" s="824"/>
      <c r="D48" s="824"/>
      <c r="E48" s="824"/>
      <c r="F48" s="824"/>
      <c r="G48" s="824"/>
      <c r="H48" s="824"/>
      <c r="I48" s="824"/>
    </row>
    <row r="49" spans="1:9" ht="15">
      <c r="A49" s="824" t="s">
        <v>639</v>
      </c>
      <c r="B49" s="824"/>
      <c r="C49" s="824"/>
      <c r="D49" s="824"/>
      <c r="E49" s="824"/>
      <c r="F49" s="824"/>
      <c r="G49" s="824"/>
      <c r="H49" s="824"/>
      <c r="I49" s="824"/>
    </row>
    <row r="50" spans="1:9" ht="15">
      <c r="A50" s="841" t="s">
        <v>640</v>
      </c>
      <c r="B50" s="841"/>
      <c r="C50" s="841"/>
      <c r="D50" s="841"/>
      <c r="E50" s="841"/>
      <c r="F50" s="841"/>
      <c r="G50" s="841"/>
      <c r="H50" s="841"/>
      <c r="I50" s="841"/>
    </row>
    <row r="51" spans="1:9" ht="14.25">
      <c r="A51" s="842" t="s">
        <v>641</v>
      </c>
      <c r="B51" s="842"/>
      <c r="C51" s="842"/>
      <c r="D51" s="842"/>
      <c r="E51" s="842"/>
      <c r="F51" s="842"/>
      <c r="G51" s="842"/>
      <c r="H51" s="842"/>
      <c r="I51" s="842"/>
    </row>
    <row r="52" spans="1:9" ht="15">
      <c r="A52" s="841" t="s">
        <v>642</v>
      </c>
      <c r="B52" s="841"/>
      <c r="C52" s="841"/>
      <c r="D52" s="841"/>
      <c r="E52" s="841"/>
      <c r="F52" s="841"/>
      <c r="G52" s="841"/>
      <c r="H52" s="841"/>
      <c r="I52" s="841"/>
    </row>
  </sheetData>
  <sheetProtection password="CCA6" sheet="1" selectLockedCells="1"/>
  <mergeCells count="59">
    <mergeCell ref="A48:I48"/>
    <mergeCell ref="A49:I49"/>
    <mergeCell ref="A50:I50"/>
    <mergeCell ref="A51:I51"/>
    <mergeCell ref="A52:I52"/>
    <mergeCell ref="A47:I47"/>
    <mergeCell ref="A35:I35"/>
    <mergeCell ref="A36:I36"/>
    <mergeCell ref="A37:I37"/>
    <mergeCell ref="A38:I38"/>
    <mergeCell ref="A39:I39"/>
    <mergeCell ref="A40:I40"/>
    <mergeCell ref="A42:I42"/>
    <mergeCell ref="A43:I43"/>
    <mergeCell ref="A44:I44"/>
    <mergeCell ref="A45:I45"/>
    <mergeCell ref="A46:I46"/>
    <mergeCell ref="A31:I31"/>
    <mergeCell ref="A32:I32"/>
    <mergeCell ref="A33:F33"/>
    <mergeCell ref="H33:I33"/>
    <mergeCell ref="A34:F34"/>
    <mergeCell ref="G34:I34"/>
    <mergeCell ref="A30:H30"/>
    <mergeCell ref="A21:F21"/>
    <mergeCell ref="A22:I22"/>
    <mergeCell ref="A23:G23"/>
    <mergeCell ref="H23:I23"/>
    <mergeCell ref="H24:I24"/>
    <mergeCell ref="A25:I25"/>
    <mergeCell ref="A26:I26"/>
    <mergeCell ref="A27:I27"/>
    <mergeCell ref="A7:I7"/>
    <mergeCell ref="A28:F28"/>
    <mergeCell ref="A29:F29"/>
    <mergeCell ref="G29:I29"/>
    <mergeCell ref="A20:I20"/>
    <mergeCell ref="A11:I11"/>
    <mergeCell ref="A12:E12"/>
    <mergeCell ref="H12:I12"/>
    <mergeCell ref="A13:E13"/>
    <mergeCell ref="H13:I13"/>
    <mergeCell ref="A15:I15"/>
    <mergeCell ref="B16:I16"/>
    <mergeCell ref="C17:I17"/>
    <mergeCell ref="D18:I18"/>
    <mergeCell ref="C19:I19"/>
    <mergeCell ref="A10:I10"/>
    <mergeCell ref="A14:I14"/>
    <mergeCell ref="A8:I8"/>
    <mergeCell ref="A9:I9"/>
    <mergeCell ref="A1:I1"/>
    <mergeCell ref="A2:I2"/>
    <mergeCell ref="A3:I3"/>
    <mergeCell ref="A4:I4"/>
    <mergeCell ref="B5:C5"/>
    <mergeCell ref="D5:I5"/>
    <mergeCell ref="A6:F6"/>
    <mergeCell ref="G6:H6"/>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D7" sqref="D7"/>
    </sheetView>
  </sheetViews>
  <sheetFormatPr defaultColWidth="9.33203125" defaultRowHeight="12.75"/>
  <cols>
    <col min="1" max="1" width="5.5" style="2" customWidth="1"/>
    <col min="2" max="2" width="11" style="2" customWidth="1"/>
    <col min="3" max="3" width="12.5" style="2" customWidth="1"/>
    <col min="4" max="4" width="19.83203125" style="2" customWidth="1"/>
    <col min="5" max="5" width="5.5" style="2" customWidth="1"/>
    <col min="6" max="6" width="22.66015625" style="2" customWidth="1"/>
    <col min="7" max="7" width="16" style="2" customWidth="1"/>
    <col min="8" max="8" width="7" style="2" customWidth="1"/>
    <col min="9" max="9" width="15.66015625" style="2" customWidth="1"/>
    <col min="10" max="16384" width="9.33203125" style="2" customWidth="1"/>
  </cols>
  <sheetData>
    <row r="1" spans="1:9" ht="15">
      <c r="A1" s="841" t="s">
        <v>643</v>
      </c>
      <c r="B1" s="841"/>
      <c r="C1" s="841"/>
      <c r="D1" s="841"/>
      <c r="E1" s="841"/>
      <c r="F1" s="841"/>
      <c r="G1" s="841"/>
      <c r="H1" s="841"/>
      <c r="I1" s="841"/>
    </row>
    <row r="2" spans="1:9" ht="33">
      <c r="A2" s="817" t="s">
        <v>644</v>
      </c>
      <c r="B2" s="817"/>
      <c r="C2" s="817"/>
      <c r="D2" s="817"/>
      <c r="E2" s="817"/>
      <c r="F2" s="817"/>
      <c r="G2" s="817"/>
      <c r="H2" s="817"/>
      <c r="I2" s="817"/>
    </row>
    <row r="3" spans="1:9" ht="12.75">
      <c r="A3" s="843"/>
      <c r="B3" s="843"/>
      <c r="C3" s="843"/>
      <c r="D3" s="843"/>
      <c r="E3" s="843"/>
      <c r="F3" s="843"/>
      <c r="G3" s="843"/>
      <c r="H3" s="843"/>
      <c r="I3" s="843"/>
    </row>
    <row r="4" spans="1:9" ht="12.75">
      <c r="A4" s="2" t="s">
        <v>572</v>
      </c>
      <c r="B4" s="844" t="str">
        <f>(eff_desc)</f>
        <v>RSP-SPECIAL ROAD (2020)</v>
      </c>
      <c r="C4" s="844"/>
      <c r="D4" s="844"/>
      <c r="E4" s="844"/>
      <c r="F4" s="844"/>
      <c r="G4" s="844"/>
      <c r="H4" s="844"/>
      <c r="I4" s="844"/>
    </row>
    <row r="5" spans="1:9" ht="12.75">
      <c r="A5" s="843" t="s">
        <v>645</v>
      </c>
      <c r="B5" s="843"/>
      <c r="C5" s="843"/>
      <c r="D5" s="843"/>
      <c r="E5" s="843"/>
      <c r="F5" s="843"/>
      <c r="G5" s="843"/>
      <c r="H5" s="843"/>
      <c r="I5" s="843"/>
    </row>
    <row r="6" spans="1:9" ht="12.75">
      <c r="A6" s="440"/>
      <c r="B6" s="440"/>
      <c r="C6" s="440"/>
      <c r="D6" s="440"/>
      <c r="E6" s="440"/>
      <c r="F6" s="440"/>
      <c r="G6" s="440"/>
      <c r="H6" s="440"/>
      <c r="I6" s="440"/>
    </row>
    <row r="7" spans="1:9" ht="15">
      <c r="A7" s="828" t="s">
        <v>646</v>
      </c>
      <c r="B7" s="828"/>
      <c r="C7" s="828"/>
      <c r="D7" s="431"/>
      <c r="E7" s="440" t="s">
        <v>647</v>
      </c>
      <c r="F7" s="442"/>
      <c r="G7" s="828" t="s">
        <v>648</v>
      </c>
      <c r="H7" s="828"/>
      <c r="I7" s="828"/>
    </row>
    <row r="8" spans="1:9" ht="12.75">
      <c r="A8" s="843"/>
      <c r="B8" s="843"/>
      <c r="C8" s="843"/>
      <c r="D8" s="443" t="s">
        <v>649</v>
      </c>
      <c r="E8" s="444"/>
      <c r="F8" s="444" t="s">
        <v>650</v>
      </c>
      <c r="G8" s="843"/>
      <c r="H8" s="843"/>
      <c r="I8" s="843"/>
    </row>
    <row r="9" spans="1:9" ht="12.75">
      <c r="A9" s="439"/>
      <c r="B9" s="439"/>
      <c r="C9" s="439"/>
      <c r="D9" s="439"/>
      <c r="E9" s="444"/>
      <c r="F9" s="445"/>
      <c r="G9" s="439"/>
      <c r="H9" s="439"/>
      <c r="I9" s="439"/>
    </row>
    <row r="10" spans="1:9" ht="12.75">
      <c r="A10" s="828" t="s">
        <v>651</v>
      </c>
      <c r="B10" s="828"/>
      <c r="C10" s="828"/>
      <c r="D10" s="828"/>
      <c r="E10" s="844" t="str">
        <f>(eff_desc)</f>
        <v>RSP-SPECIAL ROAD (2020)</v>
      </c>
      <c r="F10" s="844"/>
      <c r="G10" s="844"/>
      <c r="H10" s="828" t="s">
        <v>652</v>
      </c>
      <c r="I10" s="828"/>
    </row>
    <row r="11" spans="1:9" ht="12.75">
      <c r="A11" s="843"/>
      <c r="B11" s="843"/>
      <c r="C11" s="843"/>
      <c r="D11" s="843"/>
      <c r="E11" s="845" t="s">
        <v>645</v>
      </c>
      <c r="F11" s="845"/>
      <c r="G11" s="845"/>
      <c r="H11" s="843"/>
      <c r="I11" s="843"/>
    </row>
    <row r="12" spans="1:9" ht="12.75">
      <c r="A12" s="439"/>
      <c r="B12" s="439"/>
      <c r="C12" s="439"/>
      <c r="D12" s="439"/>
      <c r="E12" s="440"/>
      <c r="F12" s="439"/>
      <c r="G12" s="439"/>
      <c r="H12" s="439"/>
      <c r="I12" s="439"/>
    </row>
    <row r="13" spans="1:9" ht="15">
      <c r="A13" s="824" t="s">
        <v>653</v>
      </c>
      <c r="B13" s="824"/>
      <c r="C13" s="824"/>
      <c r="D13" s="824"/>
      <c r="E13" s="830"/>
      <c r="F13" s="830"/>
      <c r="G13" s="830"/>
      <c r="H13" s="830"/>
      <c r="I13" s="446" t="s">
        <v>654</v>
      </c>
    </row>
    <row r="14" spans="1:9" ht="14.25">
      <c r="A14" s="827"/>
      <c r="B14" s="827"/>
      <c r="C14" s="827"/>
      <c r="D14" s="827"/>
      <c r="E14" s="828" t="s">
        <v>655</v>
      </c>
      <c r="F14" s="828"/>
      <c r="G14" s="828"/>
      <c r="H14" s="828"/>
      <c r="I14" s="828"/>
    </row>
    <row r="15" spans="1:9" ht="14.25">
      <c r="A15" s="827"/>
      <c r="B15" s="827"/>
      <c r="C15" s="827"/>
      <c r="D15" s="827"/>
      <c r="E15" s="828" t="s">
        <v>656</v>
      </c>
      <c r="F15" s="828"/>
      <c r="G15" s="828"/>
      <c r="H15" s="828"/>
      <c r="I15" s="828"/>
    </row>
    <row r="16" spans="1:9" ht="14.25">
      <c r="A16" s="428"/>
      <c r="B16" s="428"/>
      <c r="C16" s="428"/>
      <c r="D16" s="428"/>
      <c r="E16" s="441"/>
      <c r="F16" s="441"/>
      <c r="G16" s="441"/>
      <c r="H16" s="441"/>
      <c r="I16" s="441"/>
    </row>
    <row r="17" spans="1:9" ht="15">
      <c r="A17" s="828" t="s">
        <v>657</v>
      </c>
      <c r="B17" s="828"/>
      <c r="C17" s="828"/>
      <c r="D17" s="828"/>
      <c r="E17" s="828"/>
      <c r="F17" s="828"/>
      <c r="G17" s="830"/>
      <c r="H17" s="830"/>
      <c r="I17" s="830"/>
    </row>
    <row r="18" spans="1:9" ht="12.75">
      <c r="A18" s="843"/>
      <c r="B18" s="843"/>
      <c r="C18" s="843"/>
      <c r="D18" s="843"/>
      <c r="E18" s="843"/>
      <c r="F18" s="843"/>
      <c r="G18" s="845" t="s">
        <v>658</v>
      </c>
      <c r="H18" s="845"/>
      <c r="I18" s="845"/>
    </row>
    <row r="19" spans="1:9" ht="12.75">
      <c r="A19" s="439"/>
      <c r="B19" s="439"/>
      <c r="C19" s="439"/>
      <c r="D19" s="439"/>
      <c r="E19" s="439"/>
      <c r="F19" s="439"/>
      <c r="G19" s="439"/>
      <c r="H19" s="439"/>
      <c r="I19" s="439"/>
    </row>
    <row r="20" spans="1:9" ht="15">
      <c r="A20" s="828" t="s">
        <v>659</v>
      </c>
      <c r="B20" s="828"/>
      <c r="C20" s="828"/>
      <c r="D20" s="828"/>
      <c r="E20" s="830"/>
      <c r="F20" s="830"/>
      <c r="G20" s="830"/>
      <c r="H20" s="830"/>
      <c r="I20" s="445" t="s">
        <v>596</v>
      </c>
    </row>
    <row r="21" spans="1:9" ht="14.25">
      <c r="A21" s="827"/>
      <c r="B21" s="827"/>
      <c r="C21" s="827"/>
      <c r="D21" s="827"/>
      <c r="E21" s="845" t="s">
        <v>660</v>
      </c>
      <c r="F21" s="845"/>
      <c r="G21" s="845"/>
      <c r="H21" s="845"/>
      <c r="I21" s="447"/>
    </row>
    <row r="22" spans="1:9" ht="12.75">
      <c r="A22" s="843"/>
      <c r="B22" s="843"/>
      <c r="C22" s="843"/>
      <c r="D22" s="843"/>
      <c r="E22" s="843" t="s">
        <v>661</v>
      </c>
      <c r="F22" s="843"/>
      <c r="G22" s="843"/>
      <c r="H22" s="843"/>
      <c r="I22" s="444"/>
    </row>
    <row r="23" spans="1:9" ht="12.75">
      <c r="A23" s="439"/>
      <c r="B23" s="439"/>
      <c r="C23" s="439"/>
      <c r="D23" s="439"/>
      <c r="E23" s="440"/>
      <c r="F23" s="439"/>
      <c r="G23" s="439"/>
      <c r="H23" s="439"/>
      <c r="I23" s="444"/>
    </row>
    <row r="24" spans="1:9" ht="15">
      <c r="A24" s="445" t="s">
        <v>662</v>
      </c>
      <c r="B24" s="444"/>
      <c r="C24" s="444"/>
      <c r="D24" s="440"/>
      <c r="E24" s="444"/>
      <c r="F24" s="444"/>
      <c r="G24" s="830"/>
      <c r="H24" s="830"/>
      <c r="I24" s="830"/>
    </row>
    <row r="25" spans="1:9" ht="12.75">
      <c r="A25" s="843"/>
      <c r="B25" s="843"/>
      <c r="C25" s="843"/>
      <c r="D25" s="843"/>
      <c r="E25" s="843"/>
      <c r="F25" s="843"/>
      <c r="G25" s="845" t="s">
        <v>663</v>
      </c>
      <c r="H25" s="845"/>
      <c r="I25" s="845"/>
    </row>
    <row r="26" spans="1:9" ht="12.75">
      <c r="A26" s="440"/>
      <c r="B26" s="440"/>
      <c r="C26" s="440"/>
      <c r="D26" s="440"/>
      <c r="E26" s="440"/>
      <c r="F26" s="440"/>
      <c r="G26" s="440"/>
      <c r="H26" s="440"/>
      <c r="I26" s="440"/>
    </row>
    <row r="27" spans="1:9" ht="12.75">
      <c r="A27" s="828" t="s">
        <v>664</v>
      </c>
      <c r="B27" s="828"/>
      <c r="C27" s="828"/>
      <c r="D27" s="828"/>
      <c r="E27" s="828"/>
      <c r="F27" s="828"/>
      <c r="G27" s="828"/>
      <c r="H27" s="828"/>
      <c r="I27" s="828"/>
    </row>
    <row r="28" spans="1:9" ht="15">
      <c r="A28" s="828" t="s">
        <v>665</v>
      </c>
      <c r="B28" s="828"/>
      <c r="C28" s="830"/>
      <c r="D28" s="830"/>
      <c r="E28" s="830"/>
      <c r="F28" s="830"/>
      <c r="G28" s="830"/>
      <c r="H28" s="830"/>
      <c r="I28" s="445" t="s">
        <v>596</v>
      </c>
    </row>
    <row r="29" spans="1:9" ht="12.75">
      <c r="A29" s="843"/>
      <c r="B29" s="843"/>
      <c r="C29" s="828" t="s">
        <v>666</v>
      </c>
      <c r="D29" s="828"/>
      <c r="E29" s="828"/>
      <c r="F29" s="828"/>
      <c r="G29" s="828"/>
      <c r="H29" s="828"/>
      <c r="I29" s="828"/>
    </row>
    <row r="30" spans="1:9" ht="12.75">
      <c r="A30" s="843"/>
      <c r="B30" s="843"/>
      <c r="C30" s="843" t="s">
        <v>667</v>
      </c>
      <c r="D30" s="843"/>
      <c r="E30" s="843"/>
      <c r="F30" s="843"/>
      <c r="G30" s="843"/>
      <c r="H30" s="843"/>
      <c r="I30" s="444"/>
    </row>
    <row r="31" spans="1:9" ht="12.75">
      <c r="A31" s="439"/>
      <c r="B31" s="439"/>
      <c r="C31" s="440"/>
      <c r="D31" s="439"/>
      <c r="E31" s="439"/>
      <c r="F31" s="439"/>
      <c r="G31" s="439"/>
      <c r="H31" s="439"/>
      <c r="I31" s="444"/>
    </row>
    <row r="32" spans="1:9" ht="15">
      <c r="A32" s="828" t="s">
        <v>662</v>
      </c>
      <c r="B32" s="828"/>
      <c r="C32" s="828"/>
      <c r="D32" s="828"/>
      <c r="E32" s="828"/>
      <c r="F32" s="828"/>
      <c r="G32" s="830"/>
      <c r="H32" s="830"/>
      <c r="I32" s="830"/>
    </row>
    <row r="33" spans="1:9" ht="12.75">
      <c r="A33" s="843"/>
      <c r="B33" s="843"/>
      <c r="C33" s="843"/>
      <c r="D33" s="843"/>
      <c r="E33" s="843"/>
      <c r="F33" s="843"/>
      <c r="G33" s="845" t="s">
        <v>663</v>
      </c>
      <c r="H33" s="845"/>
      <c r="I33" s="845"/>
    </row>
    <row r="34" spans="1:9" ht="12.75">
      <c r="A34" s="439"/>
      <c r="B34" s="439"/>
      <c r="C34" s="439"/>
      <c r="D34" s="439"/>
      <c r="E34" s="439"/>
      <c r="F34" s="439"/>
      <c r="G34" s="439"/>
      <c r="H34" s="439"/>
      <c r="I34" s="439"/>
    </row>
    <row r="35" spans="1:9" ht="12.75">
      <c r="A35" s="828" t="s">
        <v>668</v>
      </c>
      <c r="B35" s="828"/>
      <c r="C35" s="828"/>
      <c r="D35" s="828"/>
      <c r="E35" s="828"/>
      <c r="F35" s="828"/>
      <c r="G35" s="828"/>
      <c r="H35" s="828"/>
      <c r="I35" s="828"/>
    </row>
    <row r="36" spans="1:9" ht="15">
      <c r="A36" s="828" t="s">
        <v>665</v>
      </c>
      <c r="B36" s="828"/>
      <c r="C36" s="830"/>
      <c r="D36" s="830"/>
      <c r="E36" s="830"/>
      <c r="F36" s="830"/>
      <c r="G36" s="830"/>
      <c r="H36" s="830"/>
      <c r="I36" s="445" t="s">
        <v>596</v>
      </c>
    </row>
    <row r="37" spans="1:9" ht="12.75">
      <c r="A37" s="843"/>
      <c r="B37" s="843"/>
      <c r="C37" s="845" t="s">
        <v>669</v>
      </c>
      <c r="D37" s="845"/>
      <c r="E37" s="845"/>
      <c r="F37" s="845"/>
      <c r="G37" s="845"/>
      <c r="H37" s="845"/>
      <c r="I37" s="444"/>
    </row>
    <row r="38" spans="1:9" ht="12.75">
      <c r="A38" s="843"/>
      <c r="B38" s="843"/>
      <c r="C38" s="843" t="s">
        <v>670</v>
      </c>
      <c r="D38" s="843"/>
      <c r="E38" s="843"/>
      <c r="F38" s="843"/>
      <c r="G38" s="843"/>
      <c r="H38" s="843"/>
      <c r="I38" s="444"/>
    </row>
    <row r="39" spans="1:9" ht="12.75">
      <c r="A39" s="440"/>
      <c r="B39" s="440"/>
      <c r="C39" s="440"/>
      <c r="D39" s="439"/>
      <c r="E39" s="439"/>
      <c r="F39" s="439"/>
      <c r="G39" s="439"/>
      <c r="H39" s="439"/>
      <c r="I39" s="444"/>
    </row>
    <row r="40" spans="1:9" ht="15">
      <c r="A40" s="445" t="s">
        <v>572</v>
      </c>
      <c r="B40" s="830"/>
      <c r="C40" s="830"/>
      <c r="D40" s="830"/>
      <c r="E40" s="830"/>
      <c r="F40" s="830"/>
      <c r="G40" s="828" t="s">
        <v>671</v>
      </c>
      <c r="H40" s="828"/>
      <c r="I40" s="828"/>
    </row>
    <row r="41" spans="1:9" ht="12.75">
      <c r="A41" s="444"/>
      <c r="B41" s="845" t="s">
        <v>672</v>
      </c>
      <c r="C41" s="845"/>
      <c r="D41" s="845"/>
      <c r="E41" s="845"/>
      <c r="F41" s="845"/>
      <c r="G41" s="843"/>
      <c r="H41" s="843"/>
      <c r="I41" s="843"/>
    </row>
    <row r="42" spans="1:9" ht="12.75">
      <c r="A42" s="444"/>
      <c r="B42" s="440"/>
      <c r="C42" s="439"/>
      <c r="D42" s="439"/>
      <c r="E42" s="439"/>
      <c r="F42" s="439"/>
      <c r="G42" s="439"/>
      <c r="H42" s="439"/>
      <c r="I42" s="439"/>
    </row>
    <row r="43" spans="1:13" ht="12.75">
      <c r="A43" s="828" t="s">
        <v>673</v>
      </c>
      <c r="B43" s="848"/>
      <c r="C43" s="848"/>
      <c r="D43" s="848"/>
      <c r="E43" s="848"/>
      <c r="F43" s="848"/>
      <c r="G43" s="846">
        <f>(dateofmeeting)</f>
        <v>0</v>
      </c>
      <c r="H43" s="846"/>
      <c r="I43" s="846"/>
      <c r="J43" s="223"/>
      <c r="K43" s="223"/>
      <c r="L43" s="223"/>
      <c r="M43" s="223"/>
    </row>
    <row r="44" spans="1:9" ht="12.75">
      <c r="A44" s="843"/>
      <c r="B44" s="843"/>
      <c r="C44" s="843"/>
      <c r="D44" s="843"/>
      <c r="E44" s="843"/>
      <c r="F44" s="843"/>
      <c r="G44" s="845" t="s">
        <v>674</v>
      </c>
      <c r="H44" s="845"/>
      <c r="I44" s="845"/>
    </row>
    <row r="45" spans="1:9" ht="12.75">
      <c r="A45" s="439"/>
      <c r="B45" s="439"/>
      <c r="C45" s="439"/>
      <c r="D45" s="439"/>
      <c r="E45" s="439"/>
      <c r="F45" s="439"/>
      <c r="G45" s="440"/>
      <c r="H45" s="439"/>
      <c r="I45" s="439"/>
    </row>
    <row r="46" spans="1:9" ht="12.75">
      <c r="A46" s="441" t="s">
        <v>675</v>
      </c>
      <c r="B46" s="844">
        <f>(meetingplace)</f>
        <v>0</v>
      </c>
      <c r="C46" s="844"/>
      <c r="D46" s="844"/>
      <c r="E46" s="844"/>
      <c r="F46" s="844"/>
      <c r="G46" s="844"/>
      <c r="H46" s="844"/>
      <c r="I46" s="844"/>
    </row>
    <row r="47" spans="1:9" ht="12.75">
      <c r="A47" s="439"/>
      <c r="B47" s="845" t="s">
        <v>676</v>
      </c>
      <c r="C47" s="845"/>
      <c r="D47" s="845"/>
      <c r="E47" s="845"/>
      <c r="F47" s="845"/>
      <c r="G47" s="845"/>
      <c r="H47" s="845"/>
      <c r="I47" s="845"/>
    </row>
    <row r="48" spans="1:9" ht="12.75">
      <c r="A48" s="439"/>
      <c r="B48" s="440"/>
      <c r="C48" s="439"/>
      <c r="D48" s="439"/>
      <c r="E48" s="439"/>
      <c r="F48" s="439"/>
      <c r="G48" s="439"/>
      <c r="H48" s="439"/>
      <c r="I48" s="439"/>
    </row>
    <row r="49" spans="1:9" ht="12.75">
      <c r="A49" s="441" t="s">
        <v>675</v>
      </c>
      <c r="B49" s="844">
        <f>(timeofmeeting)</f>
        <v>0</v>
      </c>
      <c r="C49" s="844"/>
      <c r="D49" s="844"/>
      <c r="E49" s="844"/>
      <c r="F49" s="439"/>
      <c r="G49" s="440"/>
      <c r="H49" s="439"/>
      <c r="I49" s="439"/>
    </row>
    <row r="50" spans="1:9" ht="12.75">
      <c r="A50" s="439"/>
      <c r="B50" s="845" t="s">
        <v>677</v>
      </c>
      <c r="C50" s="845"/>
      <c r="D50" s="845"/>
      <c r="E50" s="845"/>
      <c r="F50" s="439"/>
      <c r="G50" s="440"/>
      <c r="H50" s="439"/>
      <c r="I50" s="439"/>
    </row>
    <row r="51" spans="1:9" ht="12.75">
      <c r="A51" s="439"/>
      <c r="B51" s="440"/>
      <c r="C51" s="439"/>
      <c r="D51" s="439"/>
      <c r="E51" s="439"/>
      <c r="F51" s="439"/>
      <c r="G51" s="440"/>
      <c r="H51" s="439"/>
      <c r="I51" s="439"/>
    </row>
    <row r="52" spans="1:9" ht="12.75">
      <c r="A52" s="439" t="s">
        <v>572</v>
      </c>
      <c r="B52" s="847"/>
      <c r="C52" s="847"/>
      <c r="D52" s="847"/>
      <c r="E52" s="843" t="s">
        <v>678</v>
      </c>
      <c r="F52" s="843"/>
      <c r="G52" s="843"/>
      <c r="H52" s="843"/>
      <c r="I52" s="843"/>
    </row>
    <row r="53" spans="1:9" ht="12.75">
      <c r="A53" s="439"/>
      <c r="B53" s="845" t="s">
        <v>672</v>
      </c>
      <c r="C53" s="845"/>
      <c r="D53" s="845"/>
      <c r="E53" s="439"/>
      <c r="F53" s="439"/>
      <c r="G53" s="440"/>
      <c r="H53" s="439"/>
      <c r="I53" s="439"/>
    </row>
    <row r="54" spans="1:9" ht="12.75">
      <c r="A54" s="847"/>
      <c r="B54" s="847"/>
      <c r="C54" s="847"/>
      <c r="D54" s="847"/>
      <c r="E54" s="847"/>
      <c r="F54" s="847"/>
      <c r="G54" s="847"/>
      <c r="H54" s="439"/>
      <c r="I54" s="439"/>
    </row>
    <row r="55" spans="1:9" ht="12.75">
      <c r="A55" s="845" t="s">
        <v>679</v>
      </c>
      <c r="B55" s="845"/>
      <c r="C55" s="845"/>
      <c r="D55" s="845"/>
      <c r="E55" s="845"/>
      <c r="F55" s="845"/>
      <c r="G55" s="845"/>
      <c r="H55" s="439"/>
      <c r="I55" s="439"/>
    </row>
    <row r="56" spans="1:9" ht="12.75">
      <c r="A56" s="439"/>
      <c r="B56" s="440"/>
      <c r="C56" s="439"/>
      <c r="D56" s="439"/>
      <c r="E56" s="439"/>
      <c r="F56" s="439"/>
      <c r="G56" s="440"/>
      <c r="H56" s="439"/>
      <c r="I56" s="439"/>
    </row>
    <row r="57" spans="1:9" ht="12.75">
      <c r="A57" s="828" t="s">
        <v>638</v>
      </c>
      <c r="B57" s="828"/>
      <c r="C57" s="828"/>
      <c r="D57" s="828"/>
      <c r="E57" s="828"/>
      <c r="F57" s="828"/>
      <c r="G57" s="828"/>
      <c r="H57" s="828"/>
      <c r="I57" s="828"/>
    </row>
    <row r="58" spans="1:9" ht="12.75">
      <c r="A58" s="828" t="s">
        <v>639</v>
      </c>
      <c r="B58" s="828"/>
      <c r="C58" s="828"/>
      <c r="D58" s="828"/>
      <c r="E58" s="828"/>
      <c r="F58" s="828"/>
      <c r="G58" s="828"/>
      <c r="H58" s="828"/>
      <c r="I58" s="828"/>
    </row>
    <row r="59" spans="1:9" ht="12.75">
      <c r="A59" s="825" t="s">
        <v>640</v>
      </c>
      <c r="B59" s="825"/>
      <c r="C59" s="825"/>
      <c r="D59" s="825"/>
      <c r="E59" s="825"/>
      <c r="F59" s="825"/>
      <c r="G59" s="825"/>
      <c r="H59" s="825"/>
      <c r="I59" s="825"/>
    </row>
    <row r="60" spans="1:9" ht="12.75">
      <c r="A60" s="849" t="s">
        <v>547</v>
      </c>
      <c r="B60" s="849"/>
      <c r="C60" s="849"/>
      <c r="D60" s="849"/>
      <c r="E60" s="849"/>
      <c r="F60" s="849"/>
      <c r="G60" s="849"/>
      <c r="H60" s="849"/>
      <c r="I60" s="849"/>
    </row>
    <row r="61" spans="1:9" ht="12.75">
      <c r="A61" s="825" t="s">
        <v>680</v>
      </c>
      <c r="B61" s="825"/>
      <c r="C61" s="825"/>
      <c r="D61" s="825"/>
      <c r="E61" s="825"/>
      <c r="F61" s="825"/>
      <c r="G61" s="825"/>
      <c r="H61" s="825"/>
      <c r="I61" s="825"/>
    </row>
  </sheetData>
  <sheetProtection password="CCA6" sheet="1" selectLockedCells="1"/>
  <mergeCells count="74">
    <mergeCell ref="E52:I52"/>
    <mergeCell ref="A54:G54"/>
    <mergeCell ref="A55:G55"/>
    <mergeCell ref="A61:I61"/>
    <mergeCell ref="B49:E49"/>
    <mergeCell ref="B50:E50"/>
    <mergeCell ref="A57:I57"/>
    <mergeCell ref="A58:I58"/>
    <mergeCell ref="A59:I59"/>
    <mergeCell ref="A60:I60"/>
    <mergeCell ref="B52:D52"/>
    <mergeCell ref="B53:D53"/>
    <mergeCell ref="B47:I47"/>
    <mergeCell ref="A38:B38"/>
    <mergeCell ref="C38:H38"/>
    <mergeCell ref="B40:F40"/>
    <mergeCell ref="G40:I40"/>
    <mergeCell ref="B41:F41"/>
    <mergeCell ref="G41:I41"/>
    <mergeCell ref="A43:F43"/>
    <mergeCell ref="G43:I43"/>
    <mergeCell ref="A44:F44"/>
    <mergeCell ref="G44:I44"/>
    <mergeCell ref="B46:I46"/>
    <mergeCell ref="A37:B37"/>
    <mergeCell ref="C37:H37"/>
    <mergeCell ref="A29:B29"/>
    <mergeCell ref="C29:I29"/>
    <mergeCell ref="A30:B30"/>
    <mergeCell ref="C30:H30"/>
    <mergeCell ref="A32:F32"/>
    <mergeCell ref="G32:I32"/>
    <mergeCell ref="A33:F33"/>
    <mergeCell ref="G33:I33"/>
    <mergeCell ref="A35:I35"/>
    <mergeCell ref="A36:B36"/>
    <mergeCell ref="C36:H36"/>
    <mergeCell ref="A25:F25"/>
    <mergeCell ref="G25:I25"/>
    <mergeCell ref="A27:I27"/>
    <mergeCell ref="A28:B28"/>
    <mergeCell ref="C28:H28"/>
    <mergeCell ref="A21:D21"/>
    <mergeCell ref="E21:H21"/>
    <mergeCell ref="A22:D22"/>
    <mergeCell ref="E22:H22"/>
    <mergeCell ref="G24:I24"/>
    <mergeCell ref="A17:F17"/>
    <mergeCell ref="G17:I17"/>
    <mergeCell ref="A18:F18"/>
    <mergeCell ref="G18:I18"/>
    <mergeCell ref="A20:D20"/>
    <mergeCell ref="E20:H20"/>
    <mergeCell ref="H11:I11"/>
    <mergeCell ref="A13:D13"/>
    <mergeCell ref="E13:H13"/>
    <mergeCell ref="A15:D15"/>
    <mergeCell ref="E15:I15"/>
    <mergeCell ref="A1:I1"/>
    <mergeCell ref="A2:I2"/>
    <mergeCell ref="A3:I3"/>
    <mergeCell ref="B4:I4"/>
    <mergeCell ref="A14:D14"/>
    <mergeCell ref="E14:I14"/>
    <mergeCell ref="A5:I5"/>
    <mergeCell ref="A7:C7"/>
    <mergeCell ref="G7:I7"/>
    <mergeCell ref="A8:C8"/>
    <mergeCell ref="G8:I8"/>
    <mergeCell ref="A10:D10"/>
    <mergeCell ref="E10:G10"/>
    <mergeCell ref="H10:I10"/>
    <mergeCell ref="A11:D11"/>
    <mergeCell ref="E11:G11"/>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Lipscomb</cp:lastModifiedBy>
  <cp:lastPrinted>2020-08-12T16:06:44Z</cp:lastPrinted>
  <dcterms:created xsi:type="dcterms:W3CDTF">2014-05-28T09:15:51Z</dcterms:created>
  <dcterms:modified xsi:type="dcterms:W3CDTF">2020-08-12T16:17:41Z</dcterms:modified>
  <cp:category/>
  <cp:version/>
  <cp:contentType/>
  <cp:contentStatus/>
</cp:coreProperties>
</file>