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firstSheet="3" activeTab="6"/>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<sst xmlns="http://schemas.openxmlformats.org/spreadsheetml/2006/main" count="1342" uniqueCount="893">
  <si>
    <t>7/28/2020 3:47:38 PM</t>
  </si>
  <si>
    <t>NO NEW REVENUE TAX RATE TOTALS</t>
  </si>
  <si>
    <t>APR Year</t>
  </si>
  <si>
    <t>Tax Year</t>
  </si>
  <si>
    <t xml:space="preserve">Entity: </t>
  </si>
  <si>
    <t>GLI</t>
  </si>
  <si>
    <t>GLI-LIPSCOMB COUNTY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</si>
  <si>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</si>
  <si>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</si>
  <si>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</si>
  <si>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</si>
  <si>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</si>
  <si>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</si>
  <si>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</si>
  <si>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</si>
  <si>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</si>
  <si>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</si>
  <si>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</si>
  <si>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</si>
  <si>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</si>
  <si>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</si>
  <si>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</si>
  <si>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</si>
  <si>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</si>
  <si>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</si>
  <si>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</si>
  <si>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</si>
  <si>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</si>
  <si>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</si>
  <si>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</si>
  <si>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</si>
  <si>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</si>
  <si>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</si>
  <si>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</si>
  <si>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</si>
  <si>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</si>
  <si>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</si>
  <si>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</si>
  <si>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</si>
  <si>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</si>
  <si>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</si>
  <si>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</si>
  <si>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</si>
  <si>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</si>
  <si>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</si>
  <si>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</si>
  <si>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</si>
  <si>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</si>
  <si>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</si>
  <si>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</si>
  <si>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</si>
  <si>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</si>
  <si>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</si>
  <si>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</si>
  <si>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</si>
  <si>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</si>
  <si>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</si>
  <si>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</si>
  <si>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</si>
  <si>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</si>
  <si>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</si>
  <si>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</si>
  <si>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</si>
  <si>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</si>
  <si>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</si>
  <si>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</si>
  <si>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</si>
  <si>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</si>
  <si>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</si>
  <si>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</si>
  <si>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</si>
  <si>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</si>
  <si>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</si>
  <si>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</si>
  <si>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</si>
  <si>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</si>
  <si>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</si>
  <si>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</si>
  <si>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</si>
  <si>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</si>
  <si>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</si>
  <si>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</si>
  <si>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</si>
  <si>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</si>
  <si>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</si>
  <si>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</si>
  <si>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</si>
  <si>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</si>
  <si>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</si>
  <si>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</si>
  <si>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</si>
  <si>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</si>
  <si>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</si>
  <si>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</si>
  <si>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</si>
  <si>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</si>
  <si>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</si>
  <si>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</si>
  <si>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</si>
  <si>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</si>
  <si>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</si>
  <si>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</si>
  <si>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</si>
  <si>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</si>
  <si>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</si>
  <si>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</si>
  <si>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</si>
  <si>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</si>
  <si>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</si>
  <si>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</si>
  <si>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</si>
  <si>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</si>
  <si>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</si>
  <si>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</si>
  <si>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</si>
  <si>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</si>
  <si>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</si>
  <si>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</si>
  <si>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</si>
  <si>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</si>
  <si>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</si>
  <si>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</si>
  <si>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</si>
  <si>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</si>
  <si>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</si>
  <si>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</si>
  <si>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</si>
  <si>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</si>
  <si>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</si>
  <si>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</si>
  <si>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</si>
  <si>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</si>
  <si>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</si>
  <si>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</si>
  <si>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</si>
  <si>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</si>
  <si>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</si>
  <si>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</si>
  <si>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</si>
  <si>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</si>
  <si>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</si>
  <si>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</si>
  <si>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</si>
  <si>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</si>
  <si>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</si>
  <si>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</si>
  <si>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</si>
  <si>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</si>
  <si>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</si>
  <si>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</si>
  <si>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</si>
  <si>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</si>
  <si>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</si>
  <si>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</si>
  <si>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</si>
  <si>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</si>
  <si>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</si>
  <si>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</si>
  <si>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</si>
  <si>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</si>
  <si>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</si>
  <si>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</si>
  <si>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</si>
  <si>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</si>
  <si>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</si>
  <si>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</si>
  <si>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</si>
  <si>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</si>
  <si>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</si>
  <si>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</si>
  <si>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</si>
  <si>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</si>
  <si>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</si>
  <si>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</si>
  <si>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</si>
  <si>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</si>
  <si>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</si>
  <si>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</si>
  <si>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</si>
  <si>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</si>
  <si>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</si>
  <si>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</si>
  <si>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</si>
  <si>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</si>
  <si>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</si>
  <si>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</si>
  <si>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</si>
  <si>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</si>
  <si>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</si>
  <si>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</si>
  <si>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</si>
  <si>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</si>
  <si>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</si>
  <si>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</si>
  <si>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</si>
  <si>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</si>
  <si>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</si>
  <si>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</si>
  <si>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</si>
  <si>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</si>
  <si>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</si>
  <si>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</si>
  <si>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</si>
  <si>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</si>
  <si>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</si>
  <si>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</si>
  <si>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</si>
  <si>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</si>
  <si>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</si>
  <si>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</si>
  <si>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</si>
  <si>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</si>
  <si>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</si>
  <si>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</si>
  <si>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</si>
  <si>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</si>
  <si>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</si>
  <si>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</si>
  <si>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</si>
  <si>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</si>
  <si>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</si>
  <si>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</si>
  <si>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</si>
  <si>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</si>
  <si>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</si>
  <si>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</si>
  <si>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</si>
  <si>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</si>
  <si>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</si>
  <si>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</si>
  <si>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</si>
  <si>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</si>
  <si>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</si>
  <si>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</si>
  <si>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</si>
  <si>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</si>
  <si>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</si>
  <si>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</si>
  <si>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</si>
  <si>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</si>
  <si>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</si>
  <si>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</si>
  <si>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</si>
  <si>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</si>
  <si>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</si>
  <si>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</si>
  <si>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</si>
  <si>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</si>
  <si>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</si>
  <si>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</si>
  <si>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</si>
  <si>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</si>
  <si>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</si>
  <si>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</si>
  <si>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</si>
  <si>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</si>
  <si>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</si>
  <si>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</si>
  <si>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</si>
  <si>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</si>
  <si>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</si>
  <si>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</si>
  <si>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</si>
  <si>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</si>
  <si>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</si>
  <si>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</si>
  <si>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</si>
  <si>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</si>
  <si>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</si>
  <si>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</si>
  <si>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</si>
  <si>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</si>
  <si>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</si>
  <si>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</si>
  <si>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</si>
  <si>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</si>
  <si>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</si>
  <si>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</si>
  <si>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</si>
  <si>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</si>
  <si>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</si>
  <si>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</si>
  <si>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</si>
  <si>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</si>
  <si>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</si>
  <si>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</si>
  <si>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</si>
  <si>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</si>
  <si>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</si>
  <si>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</si>
  <si>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</si>
  <si>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</si>
  <si>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</si>
  <si>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</si>
  <si>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</si>
  <si>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</si>
  <si>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</si>
  <si>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</si>
  <si>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</si>
  <si>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</si>
  <si>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</si>
  <si>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</si>
  <si>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</si>
  <si>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</si>
  <si>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</si>
  <si>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</si>
  <si>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</si>
  <si>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</si>
  <si>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</si>
  <si>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</si>
  <si>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</si>
  <si>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</si>
  <si>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</si>
  <si>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</si>
  <si>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</si>
  <si>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</si>
  <si>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</si>
  <si>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</si>
  <si>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</si>
  <si>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</si>
  <si>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</si>
  <si>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</si>
  <si>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</si>
  <si>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</si>
  <si>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</si>
  <si>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</si>
  <si>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</si>
  <si>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</si>
  <si>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</si>
  <si>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</si>
  <si>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</si>
  <si>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</si>
  <si>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</si>
  <si>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</si>
  <si>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</si>
  <si>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</si>
  <si>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</si>
  <si>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</si>
  <si>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</si>
  <si>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</si>
  <si>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</si>
  <si>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</si>
  <si>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</si>
  <si>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</si>
  <si>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</si>
  <si>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</si>
  <si>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</si>
  <si>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</si>
  <si>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</si>
  <si>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</si>
  <si>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</si>
  <si>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</si>
  <si>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</si>
  <si>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</si>
  <si>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</si>
  <si>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</si>
  <si>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</si>
  <si>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</si>
  <si>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</si>
  <si>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</si>
  <si>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</si>
  <si>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</si>
  <si>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</si>
  <si>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</si>
  <si>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</si>
  <si>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</si>
  <si>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</si>
  <si>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</si>
  <si>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</si>
  <si>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</si>
  <si>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</si>
  <si>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</si>
  <si>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</si>
  <si>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</si>
  <si>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</si>
  <si>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</si>
  <si>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</si>
  <si>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</si>
  <si>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</si>
  <si>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</si>
  <si>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</si>
  <si>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</si>
  <si>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</si>
  <si>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</si>
  <si>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</si>
  <si>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</si>
  <si>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</si>
  <si>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</si>
  <si>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</si>
  <si>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</si>
  <si>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</si>
  <si>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</si>
  <si>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</si>
  <si>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</si>
  <si>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</si>
  <si>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</si>
  <si>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</si>
  <si>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</si>
  <si>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</si>
  <si>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</si>
  <si>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</si>
  <si>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</si>
  <si>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</si>
  <si>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</si>
  <si>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</si>
  <si>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</si>
  <si>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</si>
  <si>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</si>
  <si>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</si>
  <si>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</si>
  <si>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</si>
  <si>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</si>
  <si>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</si>
  <si>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</si>
  <si>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</si>
  <si>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</si>
  <si>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</si>
  <si>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</si>
  <si>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</si>
  <si>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</si>
  <si>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</si>
  <si>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</si>
  <si>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</si>
  <si>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</si>
  <si>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</si>
  <si>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</si>
  <si>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</si>
  <si>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</si>
  <si>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</si>
  <si>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</si>
  <si>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</si>
  <si>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</si>
  <si>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</si>
  <si>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</si>
  <si>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</si>
  <si>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</si>
  <si>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</si>
  <si>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</si>
  <si>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</si>
  <si>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</si>
  <si>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</si>
  <si>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</si>
  <si>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</si>
  <si>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</si>
  <si>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</si>
  <si>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</si>
  <si>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</si>
  <si>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</si>
  <si>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</si>
  <si>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</si>
  <si>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</si>
  <si>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</si>
  <si>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</si>
  <si>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</si>
  <si>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</si>
  <si>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</si>
  <si>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</si>
  <si>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</si>
  <si>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</si>
  <si>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</si>
  <si>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</si>
  <si>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</si>
  <si>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</si>
  <si>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</si>
  <si>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</si>
  <si>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</si>
  <si>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</si>
  <si>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</si>
  <si>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</si>
  <si>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</si>
  <si>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</si>
  <si>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</si>
  <si>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</si>
  <si>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</si>
  <si>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</si>
  <si>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</si>
  <si>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</si>
  <si>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</si>
  <si>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</si>
  <si>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</si>
  <si>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</si>
  <si>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</si>
  <si>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</si>
  <si>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</si>
  <si>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</si>
  <si>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</si>
  <si>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</si>
  <si>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</si>
  <si>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</si>
  <si>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</si>
  <si>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</si>
  <si>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</si>
  <si>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</si>
  <si>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</si>
  <si>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</si>
  <si>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</si>
  <si>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</si>
  <si>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</si>
  <si>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</si>
  <si>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</si>
  <si>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</si>
  <si>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</si>
  <si>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</si>
  <si>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</si>
  <si>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</si>
  <si>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</si>
  <si>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</si>
  <si>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</si>
  <si>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</si>
  <si>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</si>
  <si>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</si>
  <si>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</si>
  <si>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</si>
  <si>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</si>
  <si>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</si>
  <si>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</si>
  <si>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</si>
  <si>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</si>
  <si>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</si>
  <si>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</si>
  <si>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</si>
  <si>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</si>
  <si>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</si>
  <si>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</si>
  <si>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</si>
  <si>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</si>
  <si>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</si>
  <si>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</si>
  <si>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</si>
  <si>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</si>
  <si>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</si>
  <si>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</si>
  <si>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</si>
  <si>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</si>
  <si>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</si>
  <si>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</si>
  <si>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</si>
  <si>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</si>
  <si>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</si>
  <si>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</si>
  <si>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</si>
  <si>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</si>
  <si>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</si>
  <si>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</si>
  <si>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</si>
  <si>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</si>
  <si>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</si>
  <si>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</si>
  <si>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</si>
  <si>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</si>
  <si>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</si>
  <si>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</si>
  <si>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</si>
  <si>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</si>
  <si>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</si>
  <si>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</si>
  <si>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</si>
  <si>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</si>
  <si>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</si>
  <si>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</si>
  <si>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</si>
  <si>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</si>
  <si>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</si>
  <si>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</si>
  <si>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</si>
  <si>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</si>
  <si>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</si>
  <si>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</si>
  <si>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</si>
  <si>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</si>
  <si>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</si>
  <si>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</si>
  <si>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</si>
  <si>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</si>
  <si>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</si>
  <si>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</si>
  <si>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</si>
  <si>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</si>
  <si>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</si>
  <si>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</si>
  <si>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</si>
  <si>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</si>
  <si>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</si>
  <si>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</si>
  <si>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</si>
  <si>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</si>
  <si>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</si>
  <si>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</si>
  <si>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</si>
  <si>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</si>
  <si>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</si>
  <si>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</si>
  <si>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</si>
  <si>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</si>
  <si>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</si>
  <si>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</si>
  <si>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</si>
  <si>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</si>
  <si>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</si>
  <si>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</si>
  <si>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</si>
  <si>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</si>
  <si>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</si>
  <si>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</si>
  <si>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</si>
  <si>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</si>
  <si>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</si>
  <si>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</si>
  <si>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</si>
  <si>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</si>
  <si>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</si>
  <si>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</si>
  <si>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</si>
  <si>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</si>
  <si>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</si>
  <si>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</si>
  <si>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</si>
  <si>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</si>
  <si>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</si>
  <si>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</si>
  <si>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</si>
  <si>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</si>
  <si>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</si>
  <si>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</si>
  <si>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</si>
  <si>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</si>
  <si>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</si>
  <si>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</si>
  <si>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</si>
  <si>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</si>
  <si>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</si>
  <si>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</si>
  <si>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</si>
  <si>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</si>
  <si>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</si>
  <si>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</si>
  <si>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</si>
  <si>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</si>
  <si>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</si>
  <si>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</si>
  <si>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</si>
  <si>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</si>
  <si>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</si>
  <si>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</si>
  <si>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</si>
  <si>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</si>
  <si>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</si>
  <si>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</si>
  <si>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</si>
  <si>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</si>
  <si>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</si>
  <si>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</si>
  <si>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</si>
  <si>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</si>
  <si>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</si>
  <si>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</si>
  <si>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</si>
  <si>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</si>
  <si>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</si>
  <si>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</si>
  <si>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</si>
  <si>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</si>
  <si>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</si>
  <si>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</si>
  <si>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</si>
  <si>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</si>
  <si>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</si>
  <si>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</si>
  <si>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</si>
  <si>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</si>
  <si>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</si>
  <si>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</si>
  <si>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</si>
  <si>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</si>
  <si>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</si>
  <si>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</si>
  <si>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</si>
  <si>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</si>
  <si>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</si>
  <si>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</si>
  <si>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</si>
  <si>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</si>
  <si>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</si>
  <si>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</si>
  <si>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</si>
  <si>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</si>
  <si>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</si>
  <si>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</si>
  <si>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</si>
  <si>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</si>
  <si>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</si>
  <si>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</si>
  <si>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</si>
  <si>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</si>
  <si>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</si>
  <si>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</si>
  <si>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</si>
  <si>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</si>
  <si>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</si>
  <si>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</si>
  <si>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</si>
  <si>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</si>
  <si>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</si>
  <si>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</si>
  <si>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</si>
  <si>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</si>
  <si>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</si>
  <si>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</si>
  <si>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</si>
  <si>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</si>
  <si>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</si>
  <si>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</si>
  <si>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</si>
  <si>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</si>
  <si>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</si>
  <si>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</si>
  <si>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</si>
  <si>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</si>
  <si>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</si>
  <si>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</si>
  <si>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</si>
  <si>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</si>
  <si>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</si>
  <si>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</si>
  <si>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</si>
  <si>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</si>
  <si>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</si>
  <si>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</si>
  <si>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</si>
  <si>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</si>
  <si>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</si>
  <si>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</si>
  <si>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</si>
  <si>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</si>
  <si>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</si>
  <si>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</si>
  <si>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</si>
  <si>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</si>
  <si>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</si>
  <si>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</si>
  <si>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</si>
  <si>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</si>
  <si>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</si>
  <si>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</si>
  <si>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</si>
  <si>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</si>
  <si>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</si>
  <si>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</si>
  <si>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</si>
  <si>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</si>
  <si>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</si>
  <si>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</si>
  <si>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</si>
  <si>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</si>
  <si>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</si>
  <si>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</si>
  <si>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</si>
  <si>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</si>
  <si>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</si>
  <si>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</si>
  <si>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</si>
  <si>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</si>
  <si>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</si>
  <si>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</si>
  <si>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</si>
  <si>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</si>
  <si>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</si>
  <si>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</si>
  <si>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</si>
  <si>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</si>
  <si>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</si>
  <si>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</si>
  <si>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</si>
  <si>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</si>
  <si>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</si>
  <si>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</si>
  <si>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</si>
  <si>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</si>
  <si>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</si>
  <si>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</si>
  <si>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</si>
  <si>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</si>
  <si>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</si>
  <si>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</si>
  <si>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</si>
  <si>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</si>
  <si>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</si>
  <si>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</si>
  <si>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</si>
  <si>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</si>
  <si>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</si>
  <si>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</si>
  <si>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</si>
  <si>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</si>
  <si>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</si>
  <si>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</si>
  <si>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</si>
  <si>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</si>
  <si>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</si>
  <si>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</si>
  <si>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</si>
  <si>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</si>
  <si>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</si>
  <si>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</si>
  <si>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</si>
  <si>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</si>
  <si>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</si>
  <si>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</si>
  <si>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</si>
  <si>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</si>
  <si>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</si>
  <si>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</si>
  <si>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</si>
  <si>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</si>
  <si>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</si>
  <si>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</si>
  <si>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</si>
  <si>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</si>
  <si>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</si>
  <si>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</si>
  <si>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</si>
  <si>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</si>
  <si>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</si>
  <si>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</si>
  <si>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</si>
  <si>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</si>
  <si>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</si>
  <si>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</si>
  <si>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</si>
  <si>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</si>
  <si>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</si>
  <si>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</si>
  <si>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</si>
  <si>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</si>
  <si>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</si>
  <si>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</si>
  <si>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</si>
  <si>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</si>
  <si>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</si>
  <si>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</si>
  <si>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</si>
  <si>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</si>
  <si>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</si>
  <si>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</si>
  <si>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</si>
  <si>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</si>
  <si>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</si>
  <si>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</si>
  <si>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</si>
  <si>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</si>
  <si>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</si>
  <si>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</si>
  <si>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</si>
  <si>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</si>
  <si>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</si>
  <si>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</si>
  <si>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</si>
  <si>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</si>
  <si>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</si>
  <si>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</si>
  <si>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</si>
  <si>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</si>
  <si>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</si>
  <si>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</si>
  <si>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</si>
  <si>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</si>
  <si>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</si>
  <si>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</si>
  <si>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</si>
  <si>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</si>
  <si>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</si>
  <si>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</si>
  <si>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</si>
  <si>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</si>
  <si>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</si>
  <si>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</si>
  <si>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</si>
  <si>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</si>
  <si>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</si>
  <si>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</si>
  <si>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</si>
  <si>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</si>
  <si>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</si>
  <si>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</si>
  <si>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</si>
  <si>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</si>
  <si>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</si>
  <si>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</si>
  <si>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</si>
  <si>
    <t>LIPSCOMB</t>
  </si>
  <si>
    <t>LIPSCOMB CO. TAX A/C</t>
  </si>
  <si>
    <t>GAILAN WINEGARNER, LIPSCOMB CO. TAX A/C  08/01/2020</t>
  </si>
  <si>
    <t>WWW.CO.LIPSCOMB.TX.US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</si>
</sst>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color rgb="FF000000"/>
      </left>
      <right style="thin"/>
      <top/>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37" borderId="82" xfId="0" applyFont="1" applyFill="1" applyBorder="1" applyAlignment="1" applyProtection="1">
      <alignment horizontal="center" vertical="top"/>
      <protection/>
    </xf>
    <xf numFmtId="0" fontId="106" fillId="0" borderId="83" xfId="0" applyFont="1" applyFill="1" applyBorder="1" applyAlignment="1" applyProtection="1">
      <alignment horizontal="left" vertical="top"/>
      <protection/>
    </xf>
    <xf numFmtId="0" fontId="106" fillId="0" borderId="84" xfId="0" applyFont="1" applyFill="1" applyBorder="1" applyAlignment="1" applyProtection="1">
      <alignment horizontal="left" vertical="top"/>
      <protection/>
    </xf>
    <xf numFmtId="0" fontId="106" fillId="0" borderId="85" xfId="0" applyFont="1" applyFill="1" applyBorder="1" applyAlignment="1" applyProtection="1">
      <alignment horizontal="left" vertical="top"/>
      <protection/>
    </xf>
    <xf numFmtId="0" fontId="106" fillId="0" borderId="86"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10" fillId="2" borderId="83" xfId="15" applyFont="1" applyBorder="1" applyAlignment="1" applyProtection="1">
      <alignment horizontal="left" vertical="top"/>
      <protection locked="0"/>
    </xf>
    <xf numFmtId="0" fontId="110" fillId="2" borderId="84"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06" fillId="0" borderId="89" xfId="0" applyFont="1" applyFill="1" applyBorder="1" applyAlignment="1" applyProtection="1">
      <alignment horizontal="left" vertical="top"/>
      <protection/>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3" fillId="38" borderId="16" xfId="33" applyFont="1" applyFill="1" applyBorder="1" applyAlignment="1" applyProtection="1">
      <alignment horizontal="left"/>
      <protection/>
    </xf>
    <xf numFmtId="0" fontId="133" fillId="38" borderId="0" xfId="33" applyFont="1" applyFill="1" applyBorder="1" applyAlignment="1" applyProtection="1">
      <alignment horizontal="left"/>
      <protection/>
    </xf>
    <xf numFmtId="0" fontId="133" fillId="20" borderId="0" xfId="33" applyNumberFormat="1" applyFont="1" applyBorder="1" applyAlignment="1" applyProtection="1">
      <alignment horizontal="left"/>
      <protection/>
    </xf>
    <xf numFmtId="0" fontId="133" fillId="20" borderId="10" xfId="33" applyNumberFormat="1" applyFont="1" applyBorder="1" applyAlignment="1" applyProtection="1">
      <alignment horizontal="left"/>
      <protection/>
    </xf>
    <xf numFmtId="172" fontId="5" fillId="33" borderId="90" xfId="66" applyNumberFormat="1" applyFont="1" applyFill="1" applyBorder="1" applyAlignment="1" applyProtection="1">
      <alignment horizontal="center" vertical="center"/>
      <protection/>
    </xf>
    <xf numFmtId="172" fontId="5" fillId="33" borderId="91" xfId="66" applyNumberFormat="1" applyFont="1" applyFill="1" applyBorder="1" applyAlignment="1" applyProtection="1">
      <alignment horizontal="center" vertical="center"/>
      <protection/>
    </xf>
    <xf numFmtId="172" fontId="5" fillId="0"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0" fontId="109" fillId="38"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95" xfId="0" applyFont="1" applyFill="1" applyBorder="1" applyAlignment="1" applyProtection="1">
      <alignment horizontal="left" vertical="center"/>
      <protection/>
    </xf>
    <xf numFmtId="0" fontId="106" fillId="0" borderId="0" xfId="0" applyNumberFormat="1" applyFont="1" applyFill="1" applyBorder="1" applyAlignment="1" applyProtection="1">
      <alignment horizontal="left" vertical="top" wrapText="1"/>
      <protection/>
    </xf>
    <xf numFmtId="0" fontId="5" fillId="33" borderId="96" xfId="66" applyNumberFormat="1" applyFont="1" applyFill="1" applyBorder="1" applyAlignment="1" applyProtection="1">
      <alignment horizontal="left" vertical="center"/>
      <protection locked="0"/>
    </xf>
    <xf numFmtId="0" fontId="5" fillId="39" borderId="97" xfId="66" applyNumberFormat="1" applyFont="1" applyFill="1" applyBorder="1" applyAlignment="1" applyProtection="1">
      <alignment horizontal="center" vertical="center"/>
      <protection/>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172" fontId="5" fillId="33"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0" fontId="106" fillId="0" borderId="102" xfId="0" applyFont="1" applyFill="1" applyBorder="1" applyAlignment="1" applyProtection="1">
      <alignment horizontal="left" vertical="top"/>
      <protection/>
    </xf>
    <xf numFmtId="0" fontId="106" fillId="0" borderId="103" xfId="0" applyFont="1" applyFill="1" applyBorder="1" applyAlignment="1" applyProtection="1">
      <alignment horizontal="left" vertical="top"/>
      <protection/>
    </xf>
    <xf numFmtId="174" fontId="5" fillId="33" borderId="101" xfId="66" applyNumberFormat="1" applyFont="1" applyFill="1" applyBorder="1" applyAlignment="1" applyProtection="1">
      <alignment horizontal="center" vertical="center"/>
      <protection/>
    </xf>
    <xf numFmtId="174" fontId="5" fillId="33" borderId="104" xfId="66" applyNumberFormat="1" applyFont="1" applyFill="1" applyBorder="1" applyAlignment="1" applyProtection="1">
      <alignment horizontal="center" vertical="center"/>
      <protection/>
    </xf>
    <xf numFmtId="0" fontId="110" fillId="2" borderId="86" xfId="15" applyFont="1" applyBorder="1" applyAlignment="1" applyProtection="1">
      <alignment horizontal="left" vertical="top"/>
      <protection locked="0"/>
    </xf>
    <xf numFmtId="0" fontId="110" fillId="2" borderId="87" xfId="15" applyFont="1" applyBorder="1" applyAlignment="1" applyProtection="1">
      <alignment horizontal="left" vertical="top"/>
      <protection locked="0"/>
    </xf>
    <xf numFmtId="0" fontId="110" fillId="2" borderId="88" xfId="15" applyFont="1" applyBorder="1" applyAlignment="1" applyProtection="1">
      <alignment horizontal="left" vertical="top"/>
      <protection locked="0"/>
    </xf>
    <xf numFmtId="176" fontId="110" fillId="2" borderId="83" xfId="15" applyNumberFormat="1" applyFont="1" applyBorder="1" applyAlignment="1" applyProtection="1">
      <alignment horizontal="left" vertical="top"/>
      <protection locked="0"/>
    </xf>
    <xf numFmtId="176" fontId="110" fillId="2" borderId="84"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86" xfId="15" applyNumberFormat="1"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34" fillId="2" borderId="86" xfId="59" applyFont="1" applyFill="1" applyBorder="1" applyAlignment="1" applyProtection="1">
      <alignment vertical="top"/>
      <protection locked="0"/>
    </xf>
    <xf numFmtId="0" fontId="110" fillId="2" borderId="87" xfId="15" applyFont="1" applyBorder="1" applyAlignment="1" applyProtection="1">
      <alignment vertical="top"/>
      <protection locked="0"/>
    </xf>
    <xf numFmtId="0" fontId="110" fillId="2" borderId="88" xfId="15" applyFont="1" applyBorder="1" applyAlignment="1" applyProtection="1">
      <alignment vertical="top"/>
      <protection locked="0"/>
    </xf>
    <xf numFmtId="0" fontId="106" fillId="0" borderId="83" xfId="0" applyFont="1" applyFill="1" applyBorder="1" applyAlignment="1" applyProtection="1">
      <alignment horizontal="left" vertical="top" wrapText="1"/>
      <protection/>
    </xf>
    <xf numFmtId="0" fontId="106" fillId="37" borderId="105"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106" xfId="0" applyFont="1" applyFill="1" applyBorder="1" applyAlignment="1" applyProtection="1">
      <alignment horizontal="center" vertical="top"/>
      <protection/>
    </xf>
    <xf numFmtId="0" fontId="106" fillId="0" borderId="107" xfId="0" applyFont="1" applyFill="1" applyBorder="1" applyAlignment="1" applyProtection="1">
      <alignment horizontal="left" vertical="top"/>
      <protection/>
    </xf>
    <xf numFmtId="49" fontId="110" fillId="2" borderId="102" xfId="15" applyNumberFormat="1" applyFont="1" applyBorder="1" applyAlignment="1" applyProtection="1">
      <alignment horizontal="left" vertical="top"/>
      <protection locked="0"/>
    </xf>
    <xf numFmtId="49" fontId="110" fillId="2" borderId="103" xfId="15" applyNumberFormat="1" applyFont="1" applyBorder="1" applyAlignment="1" applyProtection="1">
      <alignment horizontal="left" vertical="top"/>
      <protection locked="0"/>
    </xf>
    <xf numFmtId="49" fontId="110" fillId="2" borderId="107" xfId="15" applyNumberFormat="1" applyFont="1" applyBorder="1" applyAlignment="1" applyProtection="1">
      <alignment horizontal="left" vertical="top"/>
      <protection locked="0"/>
    </xf>
    <xf numFmtId="176" fontId="7" fillId="2" borderId="86"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49" fontId="7" fillId="2" borderId="86"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0" fontId="107"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10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109" xfId="0" applyFont="1" applyFill="1" applyBorder="1" applyAlignment="1" applyProtection="1">
      <alignment horizontal="left" vertical="top"/>
      <protection/>
    </xf>
    <xf numFmtId="0" fontId="107" fillId="0" borderId="83" xfId="0" applyFont="1" applyFill="1" applyBorder="1" applyAlignment="1" applyProtection="1">
      <alignment vertical="top"/>
      <protection/>
    </xf>
    <xf numFmtId="0" fontId="107" fillId="0" borderId="84"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110" xfId="0" applyFont="1" applyFill="1" applyBorder="1" applyAlignment="1" applyProtection="1">
      <alignment horizontal="left" vertical="top"/>
      <protection/>
    </xf>
    <xf numFmtId="0" fontId="135" fillId="34" borderId="83" xfId="0" applyFont="1" applyFill="1" applyBorder="1" applyAlignment="1" applyProtection="1">
      <alignment horizontal="left" vertical="center"/>
      <protection/>
    </xf>
    <xf numFmtId="0" fontId="135" fillId="34" borderId="84" xfId="0" applyFont="1" applyFill="1" applyBorder="1" applyAlignment="1" applyProtection="1">
      <alignment horizontal="left" vertical="center"/>
      <protection/>
    </xf>
    <xf numFmtId="0" fontId="135" fillId="34" borderId="85" xfId="0" applyFont="1" applyFill="1" applyBorder="1" applyAlignment="1" applyProtection="1">
      <alignment horizontal="left" vertical="center"/>
      <protection/>
    </xf>
    <xf numFmtId="0" fontId="107" fillId="0" borderId="111" xfId="0" applyFont="1" applyFill="1" applyBorder="1" applyAlignment="1" applyProtection="1">
      <alignment horizontal="left" vertical="top"/>
      <protection/>
    </xf>
    <xf numFmtId="0" fontId="107" fillId="0" borderId="112" xfId="0" applyFont="1" applyFill="1" applyBorder="1" applyAlignment="1" applyProtection="1">
      <alignment horizontal="left" vertical="top"/>
      <protection/>
    </xf>
    <xf numFmtId="0" fontId="107" fillId="0" borderId="113" xfId="0" applyFont="1" applyFill="1" applyBorder="1" applyAlignment="1" applyProtection="1">
      <alignment horizontal="left" vertical="top"/>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36" fillId="40" borderId="0" xfId="0" applyFont="1" applyFill="1" applyBorder="1" applyAlignment="1">
      <alignment horizontal="right" vertical="top"/>
    </xf>
    <xf numFmtId="0" fontId="113" fillId="41" borderId="114" xfId="0" applyFont="1" applyFill="1" applyBorder="1" applyAlignment="1" applyProtection="1">
      <alignment horizontal="left" vertical="center"/>
      <protection/>
    </xf>
    <xf numFmtId="0" fontId="105" fillId="0" borderId="0" xfId="0" applyFont="1" applyFill="1" applyBorder="1" applyAlignment="1">
      <alignment horizontal="left" vertical="center"/>
    </xf>
    <xf numFmtId="0" fontId="11" fillId="0" borderId="52"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05" fillId="0" borderId="0" xfId="0" applyFont="1" applyFill="1" applyBorder="1" applyAlignment="1">
      <alignment horizontal="left" vertical="top" wrapText="1"/>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168" fontId="114" fillId="0" borderId="75" xfId="0" applyNumberFormat="1" applyFont="1" applyFill="1" applyBorder="1" applyAlignment="1" applyProtection="1">
      <alignment horizontal="left" vertical="top" wrapText="1"/>
      <protection/>
    </xf>
    <xf numFmtId="168" fontId="114" fillId="0" borderId="115"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0"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6"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27" xfId="0" applyFont="1" applyFill="1" applyBorder="1" applyAlignment="1" applyProtection="1">
      <alignment horizontal="left" vertical="center"/>
      <protection locked="0"/>
    </xf>
    <xf numFmtId="0" fontId="139" fillId="2" borderId="128" xfId="0" applyFont="1" applyFill="1" applyBorder="1" applyAlignment="1" applyProtection="1">
      <alignment horizontal="left" vertical="center"/>
      <protection locked="0"/>
    </xf>
    <xf numFmtId="0" fontId="139" fillId="2" borderId="129" xfId="0" applyFont="1" applyFill="1" applyBorder="1" applyAlignment="1" applyProtection="1">
      <alignment horizontal="right" vertical="center"/>
      <protection locked="0"/>
    </xf>
    <xf numFmtId="0" fontId="139" fillId="2" borderId="127"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05" fillId="0" borderId="49" xfId="0" applyFont="1" applyFill="1" applyBorder="1" applyAlignment="1" applyProtection="1">
      <alignment horizontal="left" vertical="top"/>
      <protection/>
    </xf>
    <xf numFmtId="168" fontId="118"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169" fontId="115" fillId="0" borderId="134"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36" fillId="40" borderId="135" xfId="0" applyFont="1" applyFill="1" applyBorder="1" applyAlignment="1">
      <alignment horizontal="left" vertical="top"/>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0" fontId="105" fillId="0" borderId="0"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3" fillId="20" borderId="51"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lignment horizontal="left" vertical="center" wrapText="1"/>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36" fillId="40" borderId="78"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wrapText="1"/>
    </xf>
    <xf numFmtId="0" fontId="105" fillId="0" borderId="56" xfId="0" applyFont="1" applyFill="1" applyBorder="1" applyAlignment="1">
      <alignment horizontal="left" vertical="top"/>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168" fontId="105" fillId="0" borderId="0" xfId="0" applyNumberFormat="1" applyFont="1" applyFill="1" applyBorder="1" applyAlignment="1" applyProtection="1">
      <alignment horizontal="left" vertical="top" wrapText="1"/>
      <protection/>
    </xf>
    <xf numFmtId="0" fontId="118" fillId="0" borderId="0" xfId="0" applyFont="1" applyFill="1" applyBorder="1" applyAlignment="1">
      <alignment horizontal="left" vertical="top" wrapText="1"/>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4"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9" fillId="36" borderId="135" xfId="0" applyFont="1" applyFill="1" applyBorder="1" applyAlignment="1">
      <alignment horizontal="left" vertical="center"/>
    </xf>
    <xf numFmtId="0" fontId="113" fillId="35" borderId="114"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23" fillId="0" borderId="0" xfId="0" applyFont="1" applyFill="1" applyBorder="1" applyAlignment="1">
      <alignment horizontal="center" vertical="top"/>
    </xf>
    <xf numFmtId="0" fontId="123"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2" borderId="51" xfId="0" applyFont="1" applyFill="1" applyBorder="1" applyAlignment="1">
      <alignment horizontal="center" vertical="top"/>
    </xf>
    <xf numFmtId="0" fontId="123" fillId="0" borderId="0" xfId="0" applyFont="1" applyFill="1" applyBorder="1" applyAlignment="1">
      <alignment horizontal="left" vertical="top" wrapText="1"/>
    </xf>
    <xf numFmtId="0" fontId="125" fillId="2" borderId="51" xfId="0" applyFont="1" applyFill="1" applyBorder="1" applyAlignment="1" applyProtection="1">
      <alignment horizontal="right" vertical="top"/>
      <protection locked="0"/>
    </xf>
    <xf numFmtId="0" fontId="126" fillId="0" borderId="0" xfId="0" applyFont="1" applyFill="1" applyBorder="1" applyAlignment="1" applyProtection="1">
      <alignment horizontal="center" vertical="top"/>
      <protection/>
    </xf>
    <xf numFmtId="0" fontId="105" fillId="2" borderId="54" xfId="0" applyFont="1" applyFill="1" applyBorder="1" applyAlignment="1" applyProtection="1">
      <alignment horizontal="center" vertical="top"/>
      <protection locked="0"/>
    </xf>
    <xf numFmtId="177" fontId="105" fillId="2" borderId="54" xfId="0" applyNumberFormat="1" applyFont="1" applyFill="1" applyBorder="1" applyAlignment="1" applyProtection="1">
      <alignment horizontal="center" vertical="top"/>
      <protection locked="0"/>
    </xf>
    <xf numFmtId="0" fontId="105"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177" fontId="105" fillId="42" borderId="51" xfId="0"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left" vertical="top"/>
      <protection/>
    </xf>
    <xf numFmtId="0" fontId="141" fillId="36" borderId="0" xfId="0" applyFont="1" applyFill="1" applyBorder="1" applyAlignment="1">
      <alignment horizontal="left" vertical="top"/>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23" fillId="0" borderId="51" xfId="0" applyFont="1" applyFill="1" applyBorder="1" applyAlignment="1">
      <alignment horizontal="center" vertical="center" wrapText="1"/>
    </xf>
    <xf numFmtId="0" fontId="123" fillId="2" borderId="54" xfId="0" applyFont="1" applyFill="1" applyBorder="1" applyAlignment="1" applyProtection="1">
      <alignment horizontal="center" vertical="top"/>
      <protection locked="0"/>
    </xf>
    <xf numFmtId="0" fontId="114" fillId="0" borderId="0" xfId="0" applyFont="1" applyFill="1" applyBorder="1" applyAlignment="1" applyProtection="1">
      <alignment horizontal="center"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1" xfId="15"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131" fillId="35" borderId="0" xfId="0" applyFont="1" applyFill="1" applyBorder="1" applyAlignment="1" applyProtection="1">
      <alignment horizontal="left" vertical="top"/>
      <protection/>
    </xf>
    <xf numFmtId="0" fontId="131" fillId="0" borderId="78" xfId="0" applyFont="1" applyFill="1" applyBorder="1" applyAlignment="1" applyProtection="1">
      <alignment horizontal="lef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176" fontId="0" fillId="35" borderId="51" xfId="0" applyNumberFormat="1"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131" fillId="35" borderId="0" xfId="0"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44" fillId="0" borderId="0"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85" fillId="2" borderId="51" xfId="15"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31" fillId="2" borderId="51" xfId="0" applyFont="1" applyFill="1" applyBorder="1" applyAlignment="1" applyProtection="1">
      <alignment horizontal="center" vertical="top"/>
      <protection locked="0"/>
    </xf>
    <xf numFmtId="0" fontId="130" fillId="0" borderId="0" xfId="0" applyFont="1" applyFill="1" applyBorder="1" applyAlignment="1" applyProtection="1">
      <alignment horizontal="left" vertical="top" wrapText="1"/>
      <protection/>
    </xf>
    <xf numFmtId="176" fontId="131" fillId="0" borderId="52" xfId="0" applyNumberFormat="1"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5" fillId="0" borderId="78" xfId="0" applyFont="1" applyFill="1" applyBorder="1" applyAlignment="1" applyProtection="1">
      <alignment horizontal="center" vertical="top"/>
      <protection/>
    </xf>
    <xf numFmtId="0" fontId="123" fillId="0" borderId="0" xfId="0" applyFont="1" applyFill="1" applyBorder="1" applyAlignment="1" applyProtection="1">
      <alignment horizontal="left" vertical="top"/>
      <protection/>
    </xf>
    <xf numFmtId="0" fontId="123" fillId="0" borderId="51" xfId="0" applyFont="1" applyFill="1" applyBorder="1" applyAlignment="1" applyProtection="1">
      <alignment horizontal="center" vertical="top"/>
      <protection/>
    </xf>
    <xf numFmtId="0" fontId="123" fillId="0" borderId="0" xfId="0" applyFont="1" applyFill="1" applyBorder="1" applyAlignment="1" applyProtection="1">
      <alignment horizontal="center"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85" fillId="0" borderId="0" xfId="15"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xf numFmtId="0" fontId="132" fillId="0" borderId="52"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17" t="s">
        <v>0</v>
      </c>
      <c r="C1" s="518"/>
      <c r="D1" s="513" t="s">
        <v>1</v>
      </c>
      <c r="E1" s="514"/>
      <c r="F1" s="514"/>
      <c r="G1" s="514"/>
      <c r="H1" s="514"/>
      <c r="I1" s="514"/>
      <c r="J1" s="514"/>
      <c r="K1" s="514"/>
      <c r="L1" s="5" t="s">
        <v>2</v>
      </c>
      <c r="M1" s="6"/>
      <c r="N1" s="6" t="s">
        <v>3</v>
      </c>
      <c r="O1" s="7"/>
      <c r="P1" s="7"/>
      <c r="Q1" s="7"/>
      <c r="R1" s="7"/>
      <c r="S1" s="8"/>
      <c r="T1" s="8"/>
    </row>
    <row r="2" spans="2:16" ht="21.75" customHeight="1" thickBot="1">
      <c r="B2" s="500" t="s">
        <v>4</v>
      </c>
      <c r="C2" s="501"/>
      <c r="D2" s="9" t="s">
        <v>5</v>
      </c>
      <c r="E2" s="10"/>
      <c r="F2" s="509" t="s">
        <v>6</v>
      </c>
      <c r="G2" s="509"/>
      <c r="H2" s="509"/>
      <c r="I2" s="509"/>
      <c r="J2" s="509"/>
      <c r="K2" s="509"/>
      <c r="L2" s="11">
        <v>2020</v>
      </c>
      <c r="M2" s="11"/>
      <c r="N2" s="12">
        <v>2019</v>
      </c>
      <c r="P2" s="13"/>
    </row>
    <row r="3" spans="2:16" ht="16.5" customHeight="1">
      <c r="B3" s="502"/>
      <c r="C3" s="503"/>
      <c r="D3" s="503"/>
      <c r="E3" s="503"/>
      <c r="F3" s="503"/>
      <c r="G3" s="503"/>
      <c r="H3" s="503"/>
      <c r="I3" s="503"/>
      <c r="J3" s="503"/>
      <c r="K3" s="503"/>
      <c r="L3" s="503"/>
      <c r="M3" s="503"/>
      <c r="N3" s="504"/>
      <c r="P3" s="13"/>
    </row>
    <row r="4" spans="2:15" ht="19.5" thickBot="1">
      <c r="B4" s="14" t="s">
        <v>7</v>
      </c>
      <c r="C4" s="505" t="s">
        <v>8</v>
      </c>
      <c r="D4" s="505"/>
      <c r="E4" s="505"/>
      <c r="F4" s="505"/>
      <c r="G4" s="505"/>
      <c r="H4" s="505"/>
      <c r="I4" s="505"/>
      <c r="J4" s="505"/>
      <c r="K4" s="15" t="s">
        <v>9</v>
      </c>
      <c r="L4" s="15" t="s">
        <v>10</v>
      </c>
      <c r="M4" s="15" t="s">
        <v>11</v>
      </c>
      <c r="N4" s="15" t="s">
        <v>12</v>
      </c>
      <c r="O4" s="16"/>
    </row>
    <row r="5" spans="1:15" ht="18.75">
      <c r="A5" s="4"/>
      <c r="B5" s="8">
        <v>2019</v>
      </c>
      <c r="C5" s="565" t="s">
        <v>13</v>
      </c>
      <c r="D5" s="566"/>
      <c r="E5" s="566"/>
      <c r="F5" s="566"/>
      <c r="G5" s="566"/>
      <c r="H5" s="566"/>
      <c r="I5" s="566"/>
      <c r="J5" s="566"/>
      <c r="K5" s="566"/>
      <c r="L5" s="566"/>
      <c r="M5" s="566"/>
      <c r="N5" s="567"/>
      <c r="O5" s="16"/>
    </row>
    <row r="6" spans="1:15" ht="18.75">
      <c r="A6" s="4"/>
      <c r="B6" s="17"/>
      <c r="C6" s="480" t="s">
        <v>14</v>
      </c>
      <c r="D6" s="481"/>
      <c r="E6" s="481"/>
      <c r="F6" s="481"/>
      <c r="G6" s="481"/>
      <c r="H6" s="481"/>
      <c r="I6" s="481"/>
      <c r="J6" s="482"/>
      <c r="K6" s="18">
        <v>659852804</v>
      </c>
      <c r="L6" s="554"/>
      <c r="M6" s="532"/>
      <c r="N6" s="533"/>
      <c r="O6" s="16"/>
    </row>
    <row r="7" spans="1:15" ht="18.75">
      <c r="A7" s="4"/>
      <c r="C7" s="480" t="s">
        <v>15</v>
      </c>
      <c r="D7" s="481"/>
      <c r="E7" s="481"/>
      <c r="F7" s="481"/>
      <c r="G7" s="481"/>
      <c r="H7" s="481"/>
      <c r="I7" s="481"/>
      <c r="J7" s="482"/>
      <c r="K7" s="18">
        <v>0</v>
      </c>
      <c r="L7" s="554"/>
      <c r="M7" s="532"/>
      <c r="N7" s="533"/>
      <c r="O7" s="16"/>
    </row>
    <row r="8" spans="2:15" ht="18.75">
      <c r="B8" s="20"/>
      <c r="C8" s="481" t="s">
        <v>16</v>
      </c>
      <c r="D8" s="481"/>
      <c r="E8" s="481"/>
      <c r="F8" s="481"/>
      <c r="G8" s="481"/>
      <c r="H8" s="481"/>
      <c r="I8" s="481"/>
      <c r="J8" s="482"/>
      <c r="K8" s="21">
        <v>0</v>
      </c>
      <c r="L8" s="555"/>
      <c r="M8" s="556"/>
      <c r="N8" s="557"/>
      <c r="O8" s="16"/>
    </row>
    <row r="9" spans="2:16" ht="18" customHeight="1">
      <c r="B9" s="22"/>
      <c r="C9" s="506" t="s">
        <v>17</v>
      </c>
      <c r="D9" s="506"/>
      <c r="E9" s="506"/>
      <c r="F9" s="506"/>
      <c r="G9" s="506"/>
      <c r="H9" s="506"/>
      <c r="I9" s="506"/>
      <c r="J9" s="507"/>
      <c r="K9" s="23">
        <f>eff_histtxbl-eff_hist2525d-eff_histchapter42</f>
        <v>659852804</v>
      </c>
      <c r="L9" s="24" t="s">
        <v>18</v>
      </c>
      <c r="M9" s="25" t="s">
        <v>18</v>
      </c>
      <c r="N9" s="26" t="s">
        <v>18</v>
      </c>
      <c r="O9" s="16"/>
      <c r="P9" s="13"/>
    </row>
    <row r="10" spans="2:16" ht="18" customHeight="1">
      <c r="B10" s="27">
        <v>2019</v>
      </c>
      <c r="C10" s="551" t="s">
        <v>19</v>
      </c>
      <c r="D10" s="552"/>
      <c r="E10" s="552"/>
      <c r="F10" s="552"/>
      <c r="G10" s="552"/>
      <c r="H10" s="552"/>
      <c r="I10" s="552"/>
      <c r="J10" s="552"/>
      <c r="K10" s="552"/>
      <c r="L10" s="552"/>
      <c r="M10" s="552"/>
      <c r="N10" s="553"/>
      <c r="O10" s="16"/>
      <c r="P10" s="13"/>
    </row>
    <row r="11" spans="2:16" ht="18.75">
      <c r="B11" s="28"/>
      <c r="C11" s="480" t="s">
        <v>20</v>
      </c>
      <c r="D11" s="481"/>
      <c r="E11" s="481"/>
      <c r="F11" s="481"/>
      <c r="G11" s="481"/>
      <c r="H11" s="481"/>
      <c r="I11" s="481"/>
      <c r="J11" s="482"/>
      <c r="K11" s="18">
        <v>0</v>
      </c>
      <c r="L11" s="25" t="s">
        <v>21</v>
      </c>
      <c r="M11" s="25" t="s">
        <v>21</v>
      </c>
      <c r="N11" s="29" t="s">
        <v>21</v>
      </c>
      <c r="O11" s="16"/>
      <c r="P11" s="13"/>
    </row>
    <row r="12" spans="2:16" ht="19.5" customHeight="1">
      <c r="B12" s="30">
        <v>2019</v>
      </c>
      <c r="C12" s="551" t="s">
        <v>22</v>
      </c>
      <c r="D12" s="552"/>
      <c r="E12" s="552"/>
      <c r="F12" s="552"/>
      <c r="G12" s="552"/>
      <c r="H12" s="552"/>
      <c r="I12" s="552"/>
      <c r="J12" s="552"/>
      <c r="K12" s="552"/>
      <c r="L12" s="552"/>
      <c r="M12" s="552"/>
      <c r="N12" s="553"/>
      <c r="O12" s="16"/>
      <c r="P12" s="13"/>
    </row>
    <row r="13" spans="1:16" ht="19.5" customHeight="1">
      <c r="A13" s="4"/>
      <c r="B13" s="31"/>
      <c r="C13" s="481" t="s">
        <v>23</v>
      </c>
      <c r="D13" s="481"/>
      <c r="E13" s="481"/>
      <c r="F13" s="481"/>
      <c r="G13" s="481"/>
      <c r="H13" s="481"/>
      <c r="I13" s="481"/>
      <c r="J13" s="482"/>
      <c r="K13" s="18">
        <v>0</v>
      </c>
      <c r="L13" s="25"/>
      <c r="M13" s="32" t="s">
        <v>24</v>
      </c>
      <c r="N13" s="33"/>
      <c r="P13" s="13"/>
    </row>
    <row r="14" spans="1:16" ht="19.5" customHeight="1">
      <c r="A14" s="4"/>
      <c r="B14" s="31"/>
      <c r="C14" s="532" t="s">
        <v>25</v>
      </c>
      <c r="D14" s="532"/>
      <c r="E14" s="532"/>
      <c r="F14" s="532"/>
      <c r="G14" s="532"/>
      <c r="H14" s="532"/>
      <c r="I14" s="532"/>
      <c r="J14" s="561"/>
      <c r="K14" s="34">
        <v>0</v>
      </c>
      <c r="L14" s="24"/>
      <c r="M14" s="24" t="s">
        <v>26</v>
      </c>
      <c r="N14" s="26"/>
      <c r="P14" s="13"/>
    </row>
    <row r="15" spans="1:16" ht="18.75">
      <c r="A15" s="4"/>
      <c r="B15" s="30">
        <v>2019</v>
      </c>
      <c r="C15" s="552" t="s">
        <v>27</v>
      </c>
      <c r="D15" s="552"/>
      <c r="E15" s="552"/>
      <c r="F15" s="552"/>
      <c r="G15" s="552"/>
      <c r="H15" s="552"/>
      <c r="I15" s="552"/>
      <c r="J15" s="552"/>
      <c r="K15" s="552"/>
      <c r="L15" s="552"/>
      <c r="M15" s="552"/>
      <c r="N15" s="553"/>
      <c r="O15" s="16"/>
      <c r="P15" s="13"/>
    </row>
    <row r="16" spans="2:14" ht="18.75">
      <c r="B16" s="31"/>
      <c r="C16" s="481" t="s">
        <v>28</v>
      </c>
      <c r="D16" s="481"/>
      <c r="E16" s="481"/>
      <c r="F16" s="481"/>
      <c r="G16" s="481"/>
      <c r="H16" s="481"/>
      <c r="I16" s="481"/>
      <c r="J16" s="482"/>
      <c r="K16" s="35">
        <v>0.0053883</v>
      </c>
      <c r="L16" s="25"/>
      <c r="M16" s="24" t="s">
        <v>29</v>
      </c>
      <c r="N16" s="26" t="s">
        <v>30</v>
      </c>
    </row>
    <row r="17" spans="2:14" ht="18.75">
      <c r="B17" s="31"/>
      <c r="C17" s="481" t="s">
        <v>31</v>
      </c>
      <c r="D17" s="481"/>
      <c r="E17" s="481"/>
      <c r="F17" s="481"/>
      <c r="G17" s="481"/>
      <c r="H17" s="481"/>
      <c r="I17" s="481"/>
      <c r="J17" s="482"/>
      <c r="K17" s="36">
        <v>0</v>
      </c>
      <c r="L17" s="37"/>
      <c r="M17" s="25" t="s">
        <v>32</v>
      </c>
      <c r="N17" s="29"/>
    </row>
    <row r="18" spans="2:14" ht="18.75">
      <c r="B18" s="31"/>
      <c r="C18" s="481" t="s">
        <v>33</v>
      </c>
      <c r="D18" s="481"/>
      <c r="E18" s="481"/>
      <c r="F18" s="481"/>
      <c r="G18" s="481"/>
      <c r="H18" s="481"/>
      <c r="I18" s="481"/>
      <c r="J18" s="482"/>
      <c r="K18" s="38">
        <v>0.0053883</v>
      </c>
      <c r="L18" s="39" t="s">
        <v>34</v>
      </c>
      <c r="M18" s="24"/>
      <c r="N18" s="40" t="s">
        <v>34</v>
      </c>
    </row>
    <row r="19" spans="1:16" ht="19.5" customHeight="1">
      <c r="A19" s="4"/>
      <c r="B19" s="27">
        <v>2019</v>
      </c>
      <c r="C19" s="551" t="s">
        <v>35</v>
      </c>
      <c r="D19" s="552"/>
      <c r="E19" s="552"/>
      <c r="F19" s="552"/>
      <c r="G19" s="552"/>
      <c r="H19" s="552"/>
      <c r="I19" s="552"/>
      <c r="J19" s="552"/>
      <c r="K19" s="552"/>
      <c r="L19" s="552"/>
      <c r="M19" s="552"/>
      <c r="N19" s="553"/>
      <c r="O19" s="16"/>
      <c r="P19" s="13"/>
    </row>
    <row r="20" spans="2:15" ht="18.75">
      <c r="B20" s="28"/>
      <c r="C20" s="480" t="s">
        <v>36</v>
      </c>
      <c r="D20" s="481"/>
      <c r="E20" s="481"/>
      <c r="F20" s="481"/>
      <c r="G20" s="481"/>
      <c r="H20" s="481"/>
      <c r="I20" s="481"/>
      <c r="J20" s="482"/>
      <c r="K20" s="18">
        <v>42213</v>
      </c>
      <c r="L20" s="37" t="s">
        <v>37</v>
      </c>
      <c r="M20" s="25" t="s">
        <v>38</v>
      </c>
      <c r="N20" s="19" t="s">
        <v>37</v>
      </c>
      <c r="O20" s="16"/>
    </row>
    <row r="21" spans="2:15" ht="18.75">
      <c r="B21" s="17"/>
      <c r="C21" s="481" t="s">
        <v>39</v>
      </c>
      <c r="D21" s="481"/>
      <c r="E21" s="481"/>
      <c r="F21" s="481"/>
      <c r="G21" s="481"/>
      <c r="H21" s="481"/>
      <c r="I21" s="481"/>
      <c r="J21" s="482"/>
      <c r="K21" s="41">
        <v>210150</v>
      </c>
      <c r="L21" s="39" t="s">
        <v>40</v>
      </c>
      <c r="M21" s="25" t="s">
        <v>41</v>
      </c>
      <c r="N21" s="29" t="s">
        <v>40</v>
      </c>
      <c r="O21" s="16"/>
    </row>
    <row r="22" spans="2:16" ht="19.5" customHeight="1">
      <c r="B22" s="42">
        <v>2019</v>
      </c>
      <c r="C22" s="551" t="s">
        <v>42</v>
      </c>
      <c r="D22" s="552"/>
      <c r="E22" s="552"/>
      <c r="F22" s="552"/>
      <c r="G22" s="552"/>
      <c r="H22" s="552"/>
      <c r="I22" s="552"/>
      <c r="J22" s="552"/>
      <c r="K22" s="552"/>
      <c r="L22" s="552"/>
      <c r="M22" s="552"/>
      <c r="N22" s="553"/>
      <c r="O22" s="16"/>
      <c r="P22" s="13"/>
    </row>
    <row r="23" spans="2:14" ht="18.75">
      <c r="B23" s="31"/>
      <c r="C23" s="480" t="s">
        <v>43</v>
      </c>
      <c r="D23" s="481"/>
      <c r="E23" s="481"/>
      <c r="F23" s="481"/>
      <c r="G23" s="481"/>
      <c r="H23" s="481"/>
      <c r="I23" s="481"/>
      <c r="J23" s="482"/>
      <c r="K23" s="18">
        <v>12830</v>
      </c>
      <c r="L23" s="39" t="s">
        <v>44</v>
      </c>
      <c r="M23" s="37" t="s">
        <v>45</v>
      </c>
      <c r="N23" s="29" t="s">
        <v>44</v>
      </c>
    </row>
    <row r="24" spans="2:14" ht="18.75">
      <c r="B24" s="17"/>
      <c r="C24" s="480" t="s">
        <v>46</v>
      </c>
      <c r="D24" s="481"/>
      <c r="E24" s="481"/>
      <c r="F24" s="481"/>
      <c r="G24" s="481"/>
      <c r="H24" s="481"/>
      <c r="I24" s="481"/>
      <c r="J24" s="482"/>
      <c r="K24" s="41">
        <v>3160</v>
      </c>
      <c r="L24" s="24" t="s">
        <v>47</v>
      </c>
      <c r="M24" s="24" t="s">
        <v>48</v>
      </c>
      <c r="N24" s="26" t="s">
        <v>47</v>
      </c>
    </row>
    <row r="25" spans="2:15" ht="18.75">
      <c r="B25" s="42">
        <v>2020</v>
      </c>
      <c r="C25" s="551" t="s">
        <v>49</v>
      </c>
      <c r="D25" s="552"/>
      <c r="E25" s="552"/>
      <c r="F25" s="552"/>
      <c r="G25" s="552"/>
      <c r="H25" s="552"/>
      <c r="I25" s="552"/>
      <c r="J25" s="552"/>
      <c r="K25" s="552"/>
      <c r="L25" s="552"/>
      <c r="M25" s="552"/>
      <c r="N25" s="553"/>
      <c r="O25" s="16"/>
    </row>
    <row r="26" spans="1:15" ht="18.75">
      <c r="A26" s="4"/>
      <c r="B26" s="31"/>
      <c r="C26" s="480" t="s">
        <v>50</v>
      </c>
      <c r="D26" s="481"/>
      <c r="E26" s="481"/>
      <c r="F26" s="481"/>
      <c r="G26" s="481"/>
      <c r="H26" s="481"/>
      <c r="I26" s="481"/>
      <c r="J26" s="482"/>
      <c r="K26" s="41">
        <v>453678649</v>
      </c>
      <c r="L26" s="39" t="s">
        <v>51</v>
      </c>
      <c r="M26" s="39" t="s">
        <v>52</v>
      </c>
      <c r="N26" s="19" t="s">
        <v>53</v>
      </c>
      <c r="O26" s="16"/>
    </row>
    <row r="27" spans="1:15" ht="18.75">
      <c r="A27" s="4"/>
      <c r="B27" s="31"/>
      <c r="C27" s="515" t="s">
        <v>54</v>
      </c>
      <c r="D27" s="516"/>
      <c r="E27" s="516"/>
      <c r="F27" s="516"/>
      <c r="G27" s="516"/>
      <c r="H27" s="516"/>
      <c r="I27" s="516"/>
      <c r="J27" s="492"/>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558" t="s">
        <v>60</v>
      </c>
      <c r="D29" s="559"/>
      <c r="E29" s="559"/>
      <c r="F29" s="559"/>
      <c r="G29" s="559"/>
      <c r="H29" s="559"/>
      <c r="I29" s="559"/>
      <c r="J29" s="559"/>
      <c r="K29" s="559"/>
      <c r="L29" s="559"/>
      <c r="M29" s="559"/>
      <c r="N29" s="560"/>
      <c r="O29" s="16"/>
    </row>
    <row r="30" spans="1:14" ht="19.5" customHeight="1">
      <c r="A30" s="4"/>
      <c r="B30" s="31"/>
      <c r="C30" s="562" t="s">
        <v>61</v>
      </c>
      <c r="D30" s="563"/>
      <c r="E30" s="563"/>
      <c r="F30" s="563"/>
      <c r="G30" s="563"/>
      <c r="H30" s="563"/>
      <c r="I30" s="563"/>
      <c r="J30" s="563"/>
      <c r="K30" s="564"/>
      <c r="L30" s="47" t="s">
        <v>53</v>
      </c>
      <c r="M30" s="47" t="s">
        <v>62</v>
      </c>
      <c r="N30" s="48" t="s">
        <v>63</v>
      </c>
    </row>
    <row r="31" spans="1:16" ht="19.5" customHeight="1">
      <c r="A31" s="4"/>
      <c r="B31" s="30">
        <v>2020</v>
      </c>
      <c r="C31" s="551" t="s">
        <v>19</v>
      </c>
      <c r="D31" s="552"/>
      <c r="E31" s="552"/>
      <c r="F31" s="552"/>
      <c r="G31" s="552"/>
      <c r="H31" s="552"/>
      <c r="I31" s="552"/>
      <c r="J31" s="552"/>
      <c r="K31" s="552"/>
      <c r="L31" s="552"/>
      <c r="M31" s="552"/>
      <c r="N31" s="553"/>
      <c r="P31" s="13"/>
    </row>
    <row r="32" spans="1:14" ht="18.75">
      <c r="A32" s="4"/>
      <c r="B32" s="31"/>
      <c r="C32" s="480" t="s">
        <v>64</v>
      </c>
      <c r="D32" s="481"/>
      <c r="E32" s="481"/>
      <c r="F32" s="481"/>
      <c r="G32" s="481"/>
      <c r="H32" s="481"/>
      <c r="I32" s="481"/>
      <c r="J32" s="482"/>
      <c r="K32" s="18">
        <v>0</v>
      </c>
      <c r="L32" s="25" t="s">
        <v>65</v>
      </c>
      <c r="M32" s="25" t="s">
        <v>66</v>
      </c>
      <c r="N32" s="29" t="s">
        <v>67</v>
      </c>
    </row>
    <row r="33" spans="1:15" ht="18.75">
      <c r="A33" s="4"/>
      <c r="B33" s="17"/>
      <c r="C33" s="537" t="s">
        <v>68</v>
      </c>
      <c r="D33" s="481"/>
      <c r="E33" s="481"/>
      <c r="F33" s="481"/>
      <c r="G33" s="481"/>
      <c r="H33" s="481"/>
      <c r="I33" s="481"/>
      <c r="J33" s="482"/>
      <c r="K33" s="18">
        <v>0</v>
      </c>
      <c r="L33" s="25"/>
      <c r="M33" s="39" t="s">
        <v>69</v>
      </c>
      <c r="N33" s="29"/>
      <c r="O33" s="16"/>
    </row>
    <row r="34" spans="1:15" ht="18.75">
      <c r="A34" s="4"/>
      <c r="C34" s="480" t="s">
        <v>70</v>
      </c>
      <c r="D34" s="481"/>
      <c r="E34" s="481"/>
      <c r="F34" s="481"/>
      <c r="G34" s="481"/>
      <c r="H34" s="481"/>
      <c r="I34" s="481"/>
      <c r="J34" s="482"/>
      <c r="K34" s="41">
        <v>2539900</v>
      </c>
      <c r="L34" s="24" t="s">
        <v>71</v>
      </c>
      <c r="M34" s="25" t="s">
        <v>72</v>
      </c>
      <c r="N34" s="29" t="s">
        <v>73</v>
      </c>
      <c r="O34" s="16"/>
    </row>
    <row r="35" spans="2:15" ht="18.75">
      <c r="B35" s="31"/>
      <c r="C35" s="483" t="s">
        <v>74</v>
      </c>
      <c r="D35" s="484"/>
      <c r="E35" s="484"/>
      <c r="F35" s="484"/>
      <c r="G35" s="484"/>
      <c r="H35" s="484"/>
      <c r="I35" s="484"/>
      <c r="J35" s="492"/>
      <c r="K35" s="49">
        <v>0</v>
      </c>
      <c r="L35" s="24"/>
      <c r="M35" s="24"/>
      <c r="N35" s="26" t="s">
        <v>73</v>
      </c>
      <c r="O35" s="16"/>
    </row>
    <row r="36" spans="1:15" ht="19.5" thickBot="1">
      <c r="A36" s="4"/>
      <c r="B36" s="479"/>
      <c r="C36" s="479"/>
      <c r="D36" s="479"/>
      <c r="E36" s="479"/>
      <c r="F36" s="479"/>
      <c r="G36" s="479"/>
      <c r="H36" s="479"/>
      <c r="I36" s="479"/>
      <c r="J36" s="479"/>
      <c r="K36" s="479"/>
      <c r="L36" s="479"/>
      <c r="M36" s="479"/>
      <c r="N36" s="479"/>
      <c r="O36" s="16"/>
    </row>
    <row r="37" spans="2:14" ht="18.75">
      <c r="B37" s="50"/>
      <c r="C37" s="50"/>
      <c r="D37" s="50"/>
      <c r="E37" s="50"/>
      <c r="F37" s="50"/>
      <c r="G37" s="50"/>
      <c r="H37" s="50"/>
      <c r="I37" s="50"/>
      <c r="J37" s="50"/>
      <c r="K37" s="50"/>
      <c r="L37" s="50"/>
      <c r="M37" s="50"/>
      <c r="N37" s="50"/>
    </row>
    <row r="38" spans="1:15" ht="16.5" customHeight="1" thickBot="1">
      <c r="A38" s="51"/>
      <c r="B38" s="510" t="s">
        <v>75</v>
      </c>
      <c r="C38" s="511"/>
      <c r="D38" s="511"/>
      <c r="E38" s="511"/>
      <c r="F38" s="511"/>
      <c r="G38" s="511"/>
      <c r="H38" s="511"/>
      <c r="I38" s="511"/>
      <c r="J38" s="511"/>
      <c r="K38" s="511"/>
      <c r="L38" s="511"/>
      <c r="M38" s="511"/>
      <c r="N38" s="512"/>
      <c r="O38" s="52"/>
    </row>
    <row r="39" spans="2:14" ht="16.5" customHeight="1">
      <c r="B39" s="502"/>
      <c r="C39" s="503"/>
      <c r="D39" s="503"/>
      <c r="E39" s="503"/>
      <c r="F39" s="503"/>
      <c r="G39" s="503"/>
      <c r="H39" s="503"/>
      <c r="I39" s="503"/>
      <c r="J39" s="503"/>
      <c r="K39" s="503"/>
      <c r="L39" s="503"/>
      <c r="M39" s="503"/>
      <c r="N39" s="504"/>
    </row>
    <row r="40" spans="2:14" ht="18.75">
      <c r="B40" s="496" t="s">
        <v>8</v>
      </c>
      <c r="C40" s="497"/>
      <c r="D40" s="497"/>
      <c r="E40" s="497"/>
      <c r="F40" s="497"/>
      <c r="G40" s="497"/>
      <c r="H40" s="497"/>
      <c r="I40" s="497"/>
      <c r="J40" s="498" t="s">
        <v>76</v>
      </c>
      <c r="K40" s="498"/>
      <c r="L40" s="498"/>
      <c r="M40" s="498"/>
      <c r="N40" s="499"/>
    </row>
    <row r="41" spans="2:15" ht="18.75">
      <c r="B41" s="493"/>
      <c r="C41" s="494"/>
      <c r="D41" s="494"/>
      <c r="E41" s="494"/>
      <c r="F41" s="494"/>
      <c r="G41" s="494"/>
      <c r="H41" s="494"/>
      <c r="I41" s="494"/>
      <c r="J41" s="494"/>
      <c r="K41" s="494"/>
      <c r="L41" s="494"/>
      <c r="M41" s="494"/>
      <c r="N41" s="495"/>
      <c r="O41" s="16"/>
    </row>
    <row r="42" spans="1:14" ht="18.75">
      <c r="A42" s="4"/>
      <c r="B42" s="483" t="s">
        <v>77</v>
      </c>
      <c r="C42" s="484"/>
      <c r="D42" s="484"/>
      <c r="E42" s="484"/>
      <c r="F42" s="484"/>
      <c r="G42" s="484"/>
      <c r="H42" s="484"/>
      <c r="I42" s="485"/>
      <c r="J42" s="489"/>
      <c r="K42" s="490"/>
      <c r="L42" s="490"/>
      <c r="M42" s="490"/>
      <c r="N42" s="491"/>
    </row>
    <row r="43" spans="2:14" ht="18.75">
      <c r="B43" s="483" t="s">
        <v>78</v>
      </c>
      <c r="C43" s="484"/>
      <c r="D43" s="484"/>
      <c r="E43" s="484"/>
      <c r="F43" s="484"/>
      <c r="G43" s="484"/>
      <c r="H43" s="484"/>
      <c r="I43" s="485"/>
      <c r="J43" s="486"/>
      <c r="K43" s="487"/>
      <c r="L43" s="487"/>
      <c r="M43" s="487"/>
      <c r="N43" s="488"/>
    </row>
    <row r="44" spans="2:14" ht="18.75">
      <c r="B44" s="483" t="s">
        <v>79</v>
      </c>
      <c r="C44" s="484"/>
      <c r="D44" s="484"/>
      <c r="E44" s="484"/>
      <c r="F44" s="484"/>
      <c r="G44" s="484"/>
      <c r="H44" s="484"/>
      <c r="I44" s="485"/>
      <c r="J44" s="519"/>
      <c r="K44" s="520"/>
      <c r="L44" s="520"/>
      <c r="M44" s="520"/>
      <c r="N44" s="521"/>
    </row>
    <row r="45" spans="2:15" ht="18.75">
      <c r="B45" s="483" t="s">
        <v>80</v>
      </c>
      <c r="C45" s="484"/>
      <c r="D45" s="484"/>
      <c r="E45" s="484"/>
      <c r="F45" s="484"/>
      <c r="G45" s="484"/>
      <c r="H45" s="484"/>
      <c r="I45" s="485"/>
      <c r="J45" s="522" t="s">
        <v>0</v>
      </c>
      <c r="K45" s="523"/>
      <c r="L45" s="523"/>
      <c r="M45" s="523"/>
      <c r="N45" s="524"/>
      <c r="O45" s="16"/>
    </row>
    <row r="46" spans="2:15" ht="18.75">
      <c r="B46" s="483" t="s">
        <v>81</v>
      </c>
      <c r="C46" s="484"/>
      <c r="D46" s="484"/>
      <c r="E46" s="484"/>
      <c r="F46" s="484"/>
      <c r="G46" s="484"/>
      <c r="H46" s="484"/>
      <c r="I46" s="485"/>
      <c r="J46" s="525"/>
      <c r="K46" s="525"/>
      <c r="L46" s="525"/>
      <c r="M46" s="525"/>
      <c r="N46" s="525"/>
      <c r="O46" s="16"/>
    </row>
    <row r="47" spans="2:15" ht="18.75">
      <c r="B47" s="483" t="s">
        <v>82</v>
      </c>
      <c r="C47" s="484"/>
      <c r="D47" s="484"/>
      <c r="E47" s="484"/>
      <c r="F47" s="484"/>
      <c r="G47" s="484"/>
      <c r="H47" s="484"/>
      <c r="I47" s="485"/>
      <c r="J47" s="489"/>
      <c r="K47" s="490"/>
      <c r="L47" s="490"/>
      <c r="M47" s="490"/>
      <c r="N47" s="491"/>
      <c r="O47" s="16"/>
    </row>
    <row r="48" spans="1:15" ht="18.75">
      <c r="A48" s="4"/>
      <c r="B48" s="483" t="s">
        <v>83</v>
      </c>
      <c r="C48" s="484"/>
      <c r="D48" s="484"/>
      <c r="E48" s="484"/>
      <c r="F48" s="484"/>
      <c r="G48" s="484"/>
      <c r="H48" s="484"/>
      <c r="I48" s="485"/>
      <c r="J48" s="526"/>
      <c r="K48" s="526"/>
      <c r="L48" s="526"/>
      <c r="M48" s="526"/>
      <c r="N48" s="526"/>
      <c r="O48" s="16"/>
    </row>
    <row r="49" spans="1:15" ht="18.75">
      <c r="A49" s="4"/>
      <c r="B49" s="483" t="s">
        <v>84</v>
      </c>
      <c r="C49" s="484"/>
      <c r="D49" s="484"/>
      <c r="E49" s="484"/>
      <c r="F49" s="484"/>
      <c r="G49" s="484"/>
      <c r="H49" s="484"/>
      <c r="I49" s="485"/>
      <c r="J49" s="527"/>
      <c r="K49" s="528"/>
      <c r="L49" s="528"/>
      <c r="M49" s="528"/>
      <c r="N49" s="529"/>
      <c r="O49" s="16"/>
    </row>
    <row r="50" spans="2:15" ht="18.75">
      <c r="B50" s="483" t="s">
        <v>85</v>
      </c>
      <c r="C50" s="484"/>
      <c r="D50" s="484"/>
      <c r="E50" s="484"/>
      <c r="F50" s="484"/>
      <c r="G50" s="484"/>
      <c r="H50" s="484"/>
      <c r="I50" s="485"/>
      <c r="J50" s="519"/>
      <c r="K50" s="520"/>
      <c r="L50" s="520"/>
      <c r="M50" s="520"/>
      <c r="N50" s="521"/>
      <c r="O50" s="16"/>
    </row>
    <row r="51" spans="2:15" ht="18.75">
      <c r="B51" s="480" t="s">
        <v>86</v>
      </c>
      <c r="C51" s="481"/>
      <c r="D51" s="481"/>
      <c r="E51" s="481"/>
      <c r="F51" s="481"/>
      <c r="G51" s="481"/>
      <c r="H51" s="481"/>
      <c r="I51" s="530"/>
      <c r="J51" s="519"/>
      <c r="K51" s="520"/>
      <c r="L51" s="520"/>
      <c r="M51" s="520"/>
      <c r="N51" s="521"/>
      <c r="O51" s="16"/>
    </row>
    <row r="52" spans="2:14" ht="18.75">
      <c r="B52" s="531" t="s">
        <v>87</v>
      </c>
      <c r="C52" s="532"/>
      <c r="D52" s="532"/>
      <c r="E52" s="532"/>
      <c r="F52" s="532"/>
      <c r="G52" s="532"/>
      <c r="H52" s="532"/>
      <c r="I52" s="533"/>
      <c r="J52" s="534"/>
      <c r="K52" s="535"/>
      <c r="L52" s="535"/>
      <c r="M52" s="535"/>
      <c r="N52" s="536"/>
    </row>
    <row r="53" spans="2:14" ht="18.75">
      <c r="B53" s="480" t="s">
        <v>88</v>
      </c>
      <c r="C53" s="481"/>
      <c r="D53" s="481"/>
      <c r="E53" s="481"/>
      <c r="F53" s="481"/>
      <c r="G53" s="481"/>
      <c r="H53" s="481"/>
      <c r="I53" s="530"/>
      <c r="J53" s="534"/>
      <c r="K53" s="535"/>
      <c r="L53" s="535"/>
      <c r="M53" s="535"/>
      <c r="N53" s="536"/>
    </row>
    <row r="54" spans="2:15" ht="18.75">
      <c r="B54" s="480" t="s">
        <v>89</v>
      </c>
      <c r="C54" s="481"/>
      <c r="D54" s="481"/>
      <c r="E54" s="481"/>
      <c r="F54" s="481"/>
      <c r="G54" s="481"/>
      <c r="H54" s="481"/>
      <c r="I54" s="530"/>
      <c r="J54" s="548"/>
      <c r="K54" s="549"/>
      <c r="L54" s="549"/>
      <c r="M54" s="549"/>
      <c r="N54" s="550"/>
      <c r="O54" s="16"/>
    </row>
    <row r="55" spans="2:15" ht="18.75">
      <c r="B55" s="531" t="s">
        <v>90</v>
      </c>
      <c r="C55" s="532"/>
      <c r="D55" s="532"/>
      <c r="E55" s="532"/>
      <c r="F55" s="532"/>
      <c r="G55" s="532"/>
      <c r="H55" s="532"/>
      <c r="I55" s="533"/>
      <c r="J55" s="519"/>
      <c r="K55" s="520"/>
      <c r="L55" s="520"/>
      <c r="M55" s="520"/>
      <c r="N55" s="521"/>
      <c r="O55" s="16"/>
    </row>
    <row r="56" spans="2:15" ht="18.75">
      <c r="B56" s="483" t="s">
        <v>91</v>
      </c>
      <c r="C56" s="484"/>
      <c r="D56" s="484"/>
      <c r="E56" s="484"/>
      <c r="F56" s="484"/>
      <c r="G56" s="484"/>
      <c r="H56" s="484"/>
      <c r="I56" s="485"/>
      <c r="J56" s="545"/>
      <c r="K56" s="546"/>
      <c r="L56" s="546"/>
      <c r="M56" s="546"/>
      <c r="N56" s="547"/>
      <c r="O56" s="16"/>
    </row>
    <row r="57" spans="2:14" ht="18.75">
      <c r="B57" s="515" t="s">
        <v>92</v>
      </c>
      <c r="C57" s="516"/>
      <c r="D57" s="516"/>
      <c r="E57" s="516"/>
      <c r="F57" s="516"/>
      <c r="G57" s="516"/>
      <c r="H57" s="516"/>
      <c r="I57" s="541"/>
      <c r="J57" s="542"/>
      <c r="K57" s="543"/>
      <c r="L57" s="543"/>
      <c r="M57" s="543"/>
      <c r="N57" s="544"/>
    </row>
    <row r="58" spans="2:14" ht="18.75">
      <c r="B58" s="538"/>
      <c r="C58" s="539"/>
      <c r="D58" s="539"/>
      <c r="E58" s="539"/>
      <c r="F58" s="539"/>
      <c r="G58" s="539"/>
      <c r="H58" s="539"/>
      <c r="I58" s="539"/>
      <c r="J58" s="539"/>
      <c r="K58" s="539"/>
      <c r="L58" s="539"/>
      <c r="M58" s="539"/>
      <c r="N58" s="540"/>
    </row>
    <row r="59" spans="2:14" ht="18.75">
      <c r="B59" s="50"/>
      <c r="C59" s="50"/>
      <c r="D59" s="50"/>
      <c r="E59" s="50"/>
      <c r="F59" s="50"/>
      <c r="G59" s="50"/>
      <c r="H59" s="50"/>
      <c r="I59" s="50"/>
      <c r="J59" s="50"/>
      <c r="K59" s="50"/>
      <c r="L59" s="50"/>
      <c r="M59" s="50"/>
      <c r="N59" s="50"/>
    </row>
    <row r="60" spans="2:14" ht="18.75">
      <c r="B60" s="508" t="s">
        <v>93</v>
      </c>
      <c r="C60" s="508"/>
      <c r="D60" s="508"/>
      <c r="E60" s="508"/>
      <c r="F60" s="508"/>
      <c r="G60" s="508"/>
      <c r="H60" s="508"/>
      <c r="I60" s="508"/>
      <c r="J60" s="508"/>
      <c r="K60" s="508"/>
      <c r="L60" s="508"/>
      <c r="M60" s="508"/>
      <c r="N60" s="508"/>
    </row>
    <row r="61" spans="2:14" ht="18.75">
      <c r="B61" s="508"/>
      <c r="C61" s="508"/>
      <c r="D61" s="508"/>
      <c r="E61" s="508"/>
      <c r="F61" s="508"/>
      <c r="G61" s="508"/>
      <c r="H61" s="508"/>
      <c r="I61" s="508"/>
      <c r="J61" s="508"/>
      <c r="K61" s="508"/>
      <c r="L61" s="508"/>
      <c r="M61" s="508"/>
      <c r="N61" s="508"/>
    </row>
    <row r="62" spans="2:14" ht="18.75">
      <c r="B62" s="508"/>
      <c r="C62" s="508"/>
      <c r="D62" s="508"/>
      <c r="E62" s="508"/>
      <c r="F62" s="508"/>
      <c r="G62" s="508"/>
      <c r="H62" s="508"/>
      <c r="I62" s="508"/>
      <c r="J62" s="508"/>
      <c r="K62" s="508"/>
      <c r="L62" s="508"/>
      <c r="M62" s="508"/>
      <c r="N62" s="508"/>
    </row>
    <row r="63" spans="2:14" ht="131.25" customHeight="1">
      <c r="B63" s="508"/>
      <c r="C63" s="508"/>
      <c r="D63" s="508"/>
      <c r="E63" s="508"/>
      <c r="F63" s="508"/>
      <c r="G63" s="508"/>
      <c r="H63" s="508"/>
      <c r="I63" s="508"/>
      <c r="J63" s="508"/>
      <c r="K63" s="508"/>
      <c r="L63" s="508"/>
      <c r="M63" s="508"/>
      <c r="N63" s="50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25" t="s">
        <v>681</v>
      </c>
      <c r="B1" s="825"/>
      <c r="C1" s="825"/>
      <c r="D1" s="825"/>
      <c r="E1" s="825"/>
      <c r="F1" s="825"/>
      <c r="G1" s="825"/>
      <c r="H1" s="825"/>
      <c r="I1" s="825"/>
    </row>
    <row r="2" spans="1:9" ht="33">
      <c r="A2" s="817" t="s">
        <v>682</v>
      </c>
      <c r="B2" s="817"/>
      <c r="C2" s="817"/>
      <c r="D2" s="817"/>
      <c r="E2" s="817"/>
      <c r="F2" s="817"/>
      <c r="G2" s="817"/>
      <c r="H2" s="817"/>
      <c r="I2" s="817"/>
    </row>
    <row r="3" spans="1:9" ht="33">
      <c r="A3" s="817" t="s">
        <v>683</v>
      </c>
      <c r="B3" s="817"/>
      <c r="C3" s="817"/>
      <c r="D3" s="817"/>
      <c r="E3" s="817"/>
      <c r="F3" s="817"/>
      <c r="G3" s="817"/>
      <c r="H3" s="817"/>
      <c r="I3" s="817"/>
    </row>
    <row r="4" spans="1:9" ht="15">
      <c r="A4" s="429" t="s">
        <v>572</v>
      </c>
      <c r="B4" s="829" t="str">
        <f>(eff_desc)</f>
        <v>GLI-LIPSCOMB COUNTY (2020)</v>
      </c>
      <c r="C4" s="829"/>
      <c r="D4" s="829"/>
      <c r="E4" s="829"/>
      <c r="F4" s="829"/>
      <c r="G4" s="829"/>
      <c r="H4" s="839" t="s">
        <v>684</v>
      </c>
      <c r="I4" s="839"/>
    </row>
    <row r="5" spans="1:9" ht="15">
      <c r="A5" s="446"/>
      <c r="B5" s="839" t="s">
        <v>685</v>
      </c>
      <c r="C5" s="839"/>
      <c r="D5" s="839"/>
      <c r="E5" s="839"/>
      <c r="F5" s="839"/>
      <c r="G5" s="839"/>
      <c r="H5" s="446"/>
      <c r="I5" s="446"/>
    </row>
    <row r="6" spans="1:9" ht="15">
      <c r="A6" s="824" t="s">
        <v>686</v>
      </c>
      <c r="B6" s="824"/>
      <c r="C6" s="829">
        <f>(publicmeetingat)</f>
        <v>0</v>
      </c>
      <c r="D6" s="829"/>
      <c r="E6" s="829"/>
      <c r="F6" s="829"/>
      <c r="G6" s="829"/>
      <c r="H6" s="829"/>
      <c r="I6" s="829"/>
    </row>
    <row r="7" spans="1:9" ht="15">
      <c r="A7" s="839"/>
      <c r="B7" s="839"/>
      <c r="C7" s="836" t="s">
        <v>687</v>
      </c>
      <c r="D7" s="836"/>
      <c r="E7" s="836"/>
      <c r="F7" s="836"/>
      <c r="G7" s="836"/>
      <c r="H7" s="836"/>
      <c r="I7" s="836"/>
    </row>
    <row r="8" spans="1:9" ht="15">
      <c r="A8" s="446" t="s">
        <v>688</v>
      </c>
      <c r="B8" s="829">
        <f>(nameofroom_building_physicallocation)</f>
        <v>0</v>
      </c>
      <c r="C8" s="829"/>
      <c r="D8" s="829"/>
      <c r="E8" s="829"/>
      <c r="F8" s="829"/>
      <c r="G8" s="829"/>
      <c r="H8" s="829"/>
      <c r="I8" s="829"/>
    </row>
    <row r="9" spans="1:9" ht="15">
      <c r="A9" s="839" t="s">
        <v>689</v>
      </c>
      <c r="B9" s="839"/>
      <c r="C9" s="839"/>
      <c r="D9" s="839"/>
      <c r="E9" s="839"/>
      <c r="F9" s="839"/>
      <c r="G9" s="839"/>
      <c r="H9" s="839"/>
      <c r="I9" s="839"/>
    </row>
    <row r="10" spans="1:9" ht="15">
      <c r="A10" s="829">
        <f>(city_state)</f>
        <v>0</v>
      </c>
      <c r="B10" s="829"/>
      <c r="C10" s="829"/>
      <c r="D10" s="829"/>
      <c r="E10" s="839"/>
      <c r="F10" s="839"/>
      <c r="G10" s="839"/>
      <c r="H10" s="839"/>
      <c r="I10" s="839"/>
    </row>
    <row r="11" spans="1:9" ht="15">
      <c r="A11" s="836" t="s">
        <v>690</v>
      </c>
      <c r="B11" s="836"/>
      <c r="C11" s="836"/>
      <c r="D11" s="836"/>
      <c r="E11" s="839"/>
      <c r="F11" s="839"/>
      <c r="G11" s="839"/>
      <c r="H11" s="839"/>
      <c r="I11" s="839"/>
    </row>
    <row r="12" spans="1:9" ht="15">
      <c r="A12" s="839"/>
      <c r="B12" s="839"/>
      <c r="C12" s="839"/>
      <c r="D12" s="839"/>
      <c r="E12" s="839"/>
      <c r="F12" s="839"/>
      <c r="G12" s="839"/>
      <c r="H12" s="839"/>
      <c r="I12" s="839"/>
    </row>
    <row r="13" spans="1:9" ht="14.25">
      <c r="A13" s="840" t="s">
        <v>691</v>
      </c>
      <c r="B13" s="840"/>
      <c r="C13" s="840"/>
      <c r="D13" s="840"/>
      <c r="E13" s="840"/>
      <c r="F13" s="840"/>
      <c r="G13" s="840"/>
      <c r="H13" s="840"/>
      <c r="I13" s="840"/>
    </row>
    <row r="14" spans="1:9" ht="14.25">
      <c r="A14" s="840" t="s">
        <v>692</v>
      </c>
      <c r="B14" s="840"/>
      <c r="C14" s="840"/>
      <c r="D14" s="840"/>
      <c r="E14" s="840"/>
      <c r="F14" s="840"/>
      <c r="G14" s="840"/>
      <c r="H14" s="840"/>
      <c r="I14" s="840"/>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0"/>
      <c r="B19" s="850"/>
      <c r="C19" s="850"/>
      <c r="D19" s="850"/>
      <c r="E19" s="850"/>
      <c r="F19" s="850"/>
      <c r="G19" s="850"/>
      <c r="H19" s="850"/>
      <c r="I19" s="850"/>
    </row>
    <row r="20" spans="1:9" ht="15">
      <c r="A20" s="839"/>
      <c r="B20" s="839"/>
      <c r="C20" s="839"/>
      <c r="D20" s="839"/>
      <c r="E20" s="839"/>
      <c r="F20" s="839"/>
      <c r="G20" s="839"/>
      <c r="H20" s="839"/>
      <c r="I20" s="839"/>
    </row>
    <row r="21" spans="1:9" ht="15">
      <c r="A21" s="824" t="s">
        <v>696</v>
      </c>
      <c r="B21" s="824"/>
      <c r="C21" s="824"/>
      <c r="D21" s="442" t="s">
        <v>523</v>
      </c>
      <c r="E21" s="824" t="s">
        <v>697</v>
      </c>
      <c r="F21" s="824"/>
      <c r="G21" s="824"/>
      <c r="H21" s="824"/>
      <c r="I21" s="824"/>
    </row>
    <row r="22" spans="1:9" ht="15">
      <c r="A22" s="851" t="s">
        <v>698</v>
      </c>
      <c r="B22" s="851"/>
      <c r="C22" s="851"/>
      <c r="D22" s="446"/>
      <c r="E22" s="852"/>
      <c r="F22" s="852"/>
      <c r="G22" s="852"/>
      <c r="H22" s="852"/>
      <c r="I22" s="852"/>
    </row>
    <row r="23" spans="1:9" ht="15">
      <c r="A23" s="851" t="s">
        <v>699</v>
      </c>
      <c r="B23" s="851"/>
      <c r="C23" s="851"/>
      <c r="D23" s="442" t="s">
        <v>523</v>
      </c>
      <c r="E23" s="852" t="s">
        <v>700</v>
      </c>
      <c r="F23" s="852"/>
      <c r="G23" s="852"/>
      <c r="H23" s="852"/>
      <c r="I23" s="852"/>
    </row>
    <row r="24" spans="1:9" ht="15">
      <c r="A24" s="829"/>
      <c r="B24" s="829"/>
      <c r="C24" s="829"/>
      <c r="D24" s="829"/>
      <c r="E24" s="829"/>
      <c r="F24" s="829"/>
      <c r="G24" s="829"/>
      <c r="H24" s="829"/>
      <c r="I24" s="829"/>
    </row>
    <row r="25" spans="1:9" ht="14.25">
      <c r="A25" s="827" t="s">
        <v>701</v>
      </c>
      <c r="B25" s="827"/>
      <c r="C25" s="827"/>
      <c r="D25" s="827"/>
      <c r="E25" s="827"/>
      <c r="F25" s="827"/>
      <c r="G25" s="827"/>
      <c r="H25" s="827"/>
      <c r="I25" s="827"/>
    </row>
    <row r="26" spans="1:9" ht="14.25">
      <c r="A26" s="827"/>
      <c r="B26" s="827"/>
      <c r="C26" s="827"/>
      <c r="D26" s="827"/>
      <c r="E26" s="827"/>
      <c r="F26" s="827"/>
      <c r="G26" s="827"/>
      <c r="H26" s="827"/>
      <c r="I26" s="827"/>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39"/>
      <c r="B30" s="839"/>
      <c r="C30" s="839"/>
      <c r="D30" s="839"/>
      <c r="E30" s="839"/>
      <c r="F30" s="839"/>
      <c r="G30" s="839"/>
      <c r="H30" s="839"/>
      <c r="I30" s="839"/>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39"/>
      <c r="B34" s="839"/>
      <c r="C34" s="839"/>
      <c r="D34" s="839"/>
      <c r="E34" s="839"/>
      <c r="F34" s="839"/>
      <c r="G34" s="839"/>
      <c r="H34" s="839"/>
      <c r="I34" s="839"/>
    </row>
    <row r="35" spans="1:9" ht="14.25">
      <c r="A35" s="827" t="s">
        <v>710</v>
      </c>
      <c r="B35" s="827"/>
      <c r="C35" s="827"/>
      <c r="D35" s="827"/>
      <c r="E35" s="827"/>
      <c r="F35" s="827"/>
      <c r="G35" s="827"/>
      <c r="H35" s="827"/>
      <c r="I35" s="827"/>
    </row>
    <row r="36" spans="1:9" ht="14.25">
      <c r="A36" s="827" t="s">
        <v>711</v>
      </c>
      <c r="B36" s="827"/>
      <c r="C36" s="827"/>
      <c r="D36" s="827"/>
      <c r="E36" s="827"/>
      <c r="F36" s="827"/>
      <c r="G36" s="827"/>
      <c r="H36" s="827"/>
      <c r="I36" s="827"/>
    </row>
    <row r="37" spans="1:9" ht="15">
      <c r="A37" s="839"/>
      <c r="B37" s="839"/>
      <c r="C37" s="839"/>
      <c r="D37" s="839"/>
      <c r="E37" s="839"/>
      <c r="F37" s="839"/>
      <c r="G37" s="839"/>
      <c r="H37" s="839"/>
      <c r="I37" s="839"/>
    </row>
    <row r="38" spans="1:9" ht="15">
      <c r="A38" s="839"/>
      <c r="B38" s="839"/>
      <c r="C38" s="839"/>
      <c r="D38" s="839"/>
      <c r="E38" s="433" t="s">
        <v>712</v>
      </c>
      <c r="F38" s="446"/>
      <c r="G38" s="433" t="s">
        <v>713</v>
      </c>
      <c r="H38" s="839"/>
      <c r="I38" s="839"/>
    </row>
    <row r="39" spans="1:9" ht="15">
      <c r="A39" s="824" t="s">
        <v>714</v>
      </c>
      <c r="B39" s="824"/>
      <c r="C39" s="824"/>
      <c r="D39" s="824"/>
      <c r="E39" s="442" t="s">
        <v>523</v>
      </c>
      <c r="F39" s="438"/>
      <c r="G39" s="442" t="s">
        <v>523</v>
      </c>
      <c r="H39" s="839"/>
      <c r="I39" s="839"/>
    </row>
    <row r="40" spans="1:9" ht="15">
      <c r="A40" s="824" t="s">
        <v>715</v>
      </c>
      <c r="B40" s="824"/>
      <c r="C40" s="824"/>
      <c r="D40" s="824"/>
      <c r="E40" s="442" t="s">
        <v>523</v>
      </c>
      <c r="F40" s="438"/>
      <c r="G40" s="448" t="s">
        <v>523</v>
      </c>
      <c r="H40" s="839"/>
      <c r="I40" s="839"/>
    </row>
    <row r="41" spans="1:9" ht="15">
      <c r="A41" s="824" t="s">
        <v>716</v>
      </c>
      <c r="B41" s="824"/>
      <c r="C41" s="824"/>
      <c r="D41" s="824"/>
      <c r="E41" s="442" t="s">
        <v>523</v>
      </c>
      <c r="F41" s="438"/>
      <c r="G41" s="448" t="s">
        <v>523</v>
      </c>
      <c r="H41" s="839"/>
      <c r="I41" s="839"/>
    </row>
    <row r="42" spans="1:9" ht="15">
      <c r="A42" s="824" t="s">
        <v>717</v>
      </c>
      <c r="B42" s="824"/>
      <c r="C42" s="824"/>
      <c r="D42" s="824"/>
      <c r="E42" s="442" t="s">
        <v>523</v>
      </c>
      <c r="F42" s="438"/>
      <c r="G42" s="448" t="s">
        <v>523</v>
      </c>
      <c r="H42" s="839"/>
      <c r="I42" s="839"/>
    </row>
    <row r="43" spans="1:13" ht="15">
      <c r="A43" s="839"/>
      <c r="B43" s="853"/>
      <c r="C43" s="853"/>
      <c r="D43" s="853"/>
      <c r="E43" s="853"/>
      <c r="F43" s="853"/>
      <c r="G43" s="853"/>
      <c r="H43" s="853"/>
      <c r="I43" s="853"/>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27" t="s">
        <v>721</v>
      </c>
      <c r="B47" s="827"/>
      <c r="C47" s="827"/>
      <c r="D47" s="827"/>
      <c r="E47" s="827"/>
      <c r="F47" s="827"/>
      <c r="G47" s="827"/>
      <c r="H47" s="827"/>
      <c r="I47" s="827"/>
    </row>
    <row r="48" spans="1:9" ht="15">
      <c r="A48" s="854"/>
      <c r="B48" s="854"/>
      <c r="C48" s="854"/>
      <c r="D48" s="854"/>
      <c r="E48" s="854"/>
      <c r="F48" s="854"/>
      <c r="G48" s="854"/>
      <c r="H48" s="854"/>
      <c r="I48" s="854"/>
    </row>
    <row r="49" spans="1:9" ht="15">
      <c r="A49" s="839" t="s">
        <v>722</v>
      </c>
      <c r="B49" s="839"/>
      <c r="C49" s="839"/>
      <c r="D49" s="839"/>
      <c r="E49" s="839"/>
      <c r="F49" s="839"/>
      <c r="G49" s="834" t="s">
        <v>523</v>
      </c>
      <c r="H49" s="834"/>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55" t="s">
        <v>724</v>
      </c>
      <c r="B3" s="827"/>
      <c r="C3" s="827"/>
      <c r="D3" s="827"/>
      <c r="E3" s="827"/>
      <c r="F3" s="827"/>
      <c r="G3" s="827"/>
      <c r="H3" s="827"/>
      <c r="I3" s="827"/>
      <c r="J3" s="827"/>
      <c r="K3" s="827"/>
      <c r="L3" s="827"/>
    </row>
    <row r="4" spans="1:12" ht="14.25">
      <c r="A4" s="827"/>
      <c r="B4" s="827"/>
      <c r="C4" s="827"/>
      <c r="D4" s="827"/>
      <c r="E4" s="827"/>
      <c r="F4" s="827"/>
      <c r="G4" s="827"/>
      <c r="H4" s="827"/>
      <c r="I4" s="827"/>
      <c r="J4" s="827"/>
      <c r="K4" s="827"/>
      <c r="L4" s="827"/>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39"/>
      <c r="B9" s="839"/>
      <c r="C9" s="839"/>
      <c r="D9" s="839"/>
      <c r="E9" s="839"/>
      <c r="F9" s="839"/>
      <c r="G9" s="839"/>
      <c r="H9" s="839"/>
      <c r="I9" s="839"/>
      <c r="J9" s="839"/>
      <c r="K9" s="839"/>
      <c r="L9" s="839"/>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29"/>
      <c r="B12" s="829"/>
      <c r="C12" s="829"/>
      <c r="D12" s="829"/>
      <c r="E12" s="829"/>
      <c r="F12" s="829"/>
      <c r="G12" s="829"/>
      <c r="H12" s="829"/>
      <c r="I12" s="829"/>
      <c r="J12" s="829"/>
      <c r="K12" s="829"/>
      <c r="L12" s="829"/>
    </row>
    <row r="13" spans="1:12" ht="15">
      <c r="A13" s="839"/>
      <c r="B13" s="839"/>
      <c r="C13" s="839"/>
      <c r="D13" s="839"/>
      <c r="E13" s="839"/>
      <c r="F13" s="839"/>
      <c r="G13" s="839"/>
      <c r="H13" s="839"/>
      <c r="I13" s="839"/>
      <c r="J13" s="839"/>
      <c r="K13" s="839"/>
      <c r="L13" s="839"/>
    </row>
    <row r="14" spans="1:12" ht="15.75" customHeight="1">
      <c r="A14" s="855" t="s">
        <v>736</v>
      </c>
      <c r="B14" s="827"/>
      <c r="C14" s="827"/>
      <c r="D14" s="827"/>
      <c r="E14" s="827"/>
      <c r="F14" s="827"/>
      <c r="G14" s="827"/>
      <c r="H14" s="827"/>
      <c r="I14" s="827"/>
      <c r="J14" s="827"/>
      <c r="K14" s="827"/>
      <c r="L14" s="827"/>
    </row>
    <row r="15" spans="1:12" ht="15.75" customHeight="1">
      <c r="A15" s="827"/>
      <c r="B15" s="827"/>
      <c r="C15" s="827"/>
      <c r="D15" s="827"/>
      <c r="E15" s="827"/>
      <c r="F15" s="827"/>
      <c r="G15" s="827"/>
      <c r="H15" s="827"/>
      <c r="I15" s="827"/>
      <c r="J15" s="827"/>
      <c r="K15" s="827"/>
      <c r="L15" s="827"/>
    </row>
    <row r="16" spans="1:12" ht="15">
      <c r="A16" s="839"/>
      <c r="B16" s="839"/>
      <c r="C16" s="839"/>
      <c r="D16" s="839"/>
      <c r="E16" s="839"/>
      <c r="F16" s="839"/>
      <c r="G16" s="839"/>
      <c r="H16" s="428" t="s">
        <v>737</v>
      </c>
      <c r="I16" s="446"/>
      <c r="J16" s="428" t="s">
        <v>738</v>
      </c>
      <c r="K16" s="839"/>
      <c r="L16" s="839"/>
    </row>
    <row r="17" spans="1:12" ht="15">
      <c r="A17" s="824" t="s">
        <v>739</v>
      </c>
      <c r="B17" s="824"/>
      <c r="C17" s="824"/>
      <c r="D17" s="824"/>
      <c r="E17" s="824"/>
      <c r="F17" s="824"/>
      <c r="G17" s="446"/>
      <c r="H17" s="455" t="s">
        <v>523</v>
      </c>
      <c r="I17" s="446"/>
      <c r="J17" s="455" t="s">
        <v>523</v>
      </c>
      <c r="K17" s="839"/>
      <c r="L17" s="839"/>
    </row>
    <row r="18" spans="1:12" ht="15">
      <c r="A18" s="824" t="s">
        <v>740</v>
      </c>
      <c r="B18" s="824"/>
      <c r="C18" s="824"/>
      <c r="D18" s="824"/>
      <c r="E18" s="824"/>
      <c r="F18" s="824"/>
      <c r="G18" s="446"/>
      <c r="H18" s="455" t="s">
        <v>523</v>
      </c>
      <c r="I18" s="446"/>
      <c r="J18" s="455" t="s">
        <v>523</v>
      </c>
      <c r="K18" s="839"/>
      <c r="L18" s="839"/>
    </row>
    <row r="19" spans="1:12" ht="15">
      <c r="A19" s="824" t="s">
        <v>741</v>
      </c>
      <c r="B19" s="824"/>
      <c r="C19" s="824"/>
      <c r="D19" s="824"/>
      <c r="E19" s="824"/>
      <c r="F19" s="824"/>
      <c r="G19" s="446"/>
      <c r="H19" s="455" t="s">
        <v>523</v>
      </c>
      <c r="I19" s="446"/>
      <c r="J19" s="455" t="s">
        <v>523</v>
      </c>
      <c r="K19" s="839"/>
      <c r="L19" s="839"/>
    </row>
    <row r="20" spans="1:12" ht="15">
      <c r="A20" s="824" t="s">
        <v>742</v>
      </c>
      <c r="B20" s="824"/>
      <c r="C20" s="824"/>
      <c r="D20" s="824"/>
      <c r="E20" s="824"/>
      <c r="F20" s="824"/>
      <c r="G20" s="447"/>
      <c r="H20" s="455" t="s">
        <v>523</v>
      </c>
      <c r="I20" s="447"/>
      <c r="J20" s="455" t="s">
        <v>523</v>
      </c>
      <c r="K20" s="827"/>
      <c r="L20" s="827"/>
    </row>
    <row r="21" spans="1:12" ht="15">
      <c r="A21" s="824" t="s">
        <v>743</v>
      </c>
      <c r="B21" s="824"/>
      <c r="C21" s="824"/>
      <c r="D21" s="824"/>
      <c r="E21" s="824"/>
      <c r="F21" s="824"/>
      <c r="G21" s="446"/>
      <c r="H21" s="446"/>
      <c r="I21" s="446"/>
      <c r="J21" s="455" t="s">
        <v>523</v>
      </c>
      <c r="K21" s="839"/>
      <c r="L21" s="839"/>
    </row>
    <row r="22" spans="1:12" ht="15">
      <c r="A22" s="839"/>
      <c r="B22" s="839"/>
      <c r="C22" s="839"/>
      <c r="D22" s="839"/>
      <c r="E22" s="839"/>
      <c r="F22" s="839"/>
      <c r="G22" s="839"/>
      <c r="H22" s="839"/>
      <c r="I22" s="839"/>
      <c r="J22" s="839"/>
      <c r="K22" s="839"/>
      <c r="L22" s="839"/>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6"/>
      <c r="B27" s="856"/>
      <c r="C27" s="856"/>
      <c r="D27" s="856"/>
      <c r="E27" s="856"/>
      <c r="F27" s="856"/>
      <c r="G27" s="856"/>
      <c r="H27" s="856"/>
      <c r="I27" s="856"/>
      <c r="J27" s="856"/>
      <c r="K27" s="856"/>
      <c r="L27" s="856"/>
    </row>
    <row r="28" spans="1:12" ht="15">
      <c r="A28" s="857"/>
      <c r="B28" s="857"/>
      <c r="C28" s="857"/>
      <c r="D28" s="857"/>
      <c r="E28" s="857"/>
      <c r="F28" s="857"/>
      <c r="G28" s="857"/>
      <c r="H28" s="857"/>
      <c r="I28" s="857"/>
      <c r="J28" s="857"/>
      <c r="K28" s="857"/>
      <c r="L28" s="857"/>
    </row>
    <row r="29" spans="1:12" ht="14.25">
      <c r="A29" s="840" t="s">
        <v>748</v>
      </c>
      <c r="B29" s="840"/>
      <c r="C29" s="840"/>
      <c r="D29" s="840"/>
      <c r="E29" s="840"/>
      <c r="F29" s="840"/>
      <c r="G29" s="840"/>
      <c r="H29" s="840"/>
      <c r="I29" s="840"/>
      <c r="J29" s="840"/>
      <c r="K29" s="840"/>
      <c r="L29" s="840"/>
    </row>
    <row r="30" spans="1:12" ht="15">
      <c r="A30" s="447" t="s">
        <v>749</v>
      </c>
      <c r="B30" s="860"/>
      <c r="C30" s="860"/>
      <c r="D30" s="860"/>
      <c r="E30" s="446" t="s">
        <v>596</v>
      </c>
      <c r="F30" s="839"/>
      <c r="G30" s="839"/>
      <c r="H30" s="839"/>
      <c r="I30" s="839"/>
      <c r="J30" s="839"/>
      <c r="K30" s="839"/>
      <c r="L30" s="839"/>
    </row>
    <row r="31" spans="1:12" ht="15">
      <c r="A31" s="446"/>
      <c r="B31" s="836" t="s">
        <v>750</v>
      </c>
      <c r="C31" s="836"/>
      <c r="D31" s="836"/>
      <c r="E31" s="446"/>
      <c r="F31" s="839"/>
      <c r="G31" s="839"/>
      <c r="H31" s="839"/>
      <c r="I31" s="839"/>
      <c r="J31" s="839"/>
      <c r="K31" s="839"/>
      <c r="L31" s="839"/>
    </row>
    <row r="32" spans="1:12" ht="15">
      <c r="A32" s="824"/>
      <c r="B32" s="824"/>
      <c r="C32" s="824"/>
      <c r="D32" s="824"/>
      <c r="E32" s="824"/>
      <c r="F32" s="824"/>
      <c r="G32" s="824"/>
      <c r="H32" s="824"/>
      <c r="I32" s="824"/>
      <c r="J32" s="824"/>
      <c r="K32" s="824"/>
      <c r="L32" s="824"/>
    </row>
    <row r="33" spans="1:12" ht="14.25">
      <c r="A33" s="840" t="s">
        <v>751</v>
      </c>
      <c r="B33" s="840"/>
      <c r="C33" s="840"/>
      <c r="D33" s="840"/>
      <c r="E33" s="840"/>
      <c r="F33" s="840"/>
      <c r="G33" s="840"/>
      <c r="H33" s="840"/>
      <c r="I33" s="840"/>
      <c r="J33" s="840"/>
      <c r="K33" s="840"/>
      <c r="L33" s="840"/>
    </row>
    <row r="34" spans="1:12" ht="15">
      <c r="A34" s="860"/>
      <c r="B34" s="860"/>
      <c r="C34" s="860"/>
      <c r="D34" s="860"/>
      <c r="E34" s="446" t="s">
        <v>596</v>
      </c>
      <c r="F34" s="839"/>
      <c r="G34" s="839"/>
      <c r="H34" s="839"/>
      <c r="I34" s="839"/>
      <c r="J34" s="839"/>
      <c r="K34" s="839"/>
      <c r="L34" s="839"/>
    </row>
    <row r="35" spans="1:12" ht="15">
      <c r="A35" s="836" t="s">
        <v>750</v>
      </c>
      <c r="B35" s="836"/>
      <c r="C35" s="836"/>
      <c r="D35" s="836"/>
      <c r="E35" s="839"/>
      <c r="F35" s="839"/>
      <c r="G35" s="839"/>
      <c r="H35" s="839"/>
      <c r="I35" s="839"/>
      <c r="J35" s="839"/>
      <c r="K35" s="839"/>
      <c r="L35" s="839"/>
    </row>
    <row r="36" spans="1:12" ht="14.25">
      <c r="A36" s="858"/>
      <c r="B36" s="858"/>
      <c r="C36" s="858"/>
      <c r="D36" s="858"/>
      <c r="E36" s="858"/>
      <c r="F36" s="858"/>
      <c r="G36" s="858"/>
      <c r="H36" s="858"/>
      <c r="I36" s="858"/>
      <c r="J36" s="858"/>
      <c r="K36" s="858"/>
      <c r="L36" s="858"/>
    </row>
    <row r="37" spans="1:12" ht="14.25">
      <c r="A37" s="859"/>
      <c r="B37" s="859"/>
      <c r="C37" s="859"/>
      <c r="D37" s="859"/>
      <c r="E37" s="859"/>
      <c r="F37" s="859"/>
      <c r="G37" s="859"/>
      <c r="H37" s="859"/>
      <c r="I37" s="859"/>
      <c r="J37" s="859"/>
      <c r="K37" s="859"/>
      <c r="L37" s="859"/>
    </row>
    <row r="38" spans="1:12" ht="14.25">
      <c r="A38" s="827" t="s">
        <v>752</v>
      </c>
      <c r="B38" s="827"/>
      <c r="C38" s="827"/>
      <c r="D38" s="827"/>
      <c r="E38" s="827"/>
      <c r="F38" s="827"/>
      <c r="G38" s="827"/>
      <c r="H38" s="827"/>
      <c r="I38" s="827"/>
      <c r="J38" s="827"/>
      <c r="K38" s="827"/>
      <c r="L38" s="827"/>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39"/>
      <c r="B42" s="839"/>
      <c r="C42" s="839"/>
      <c r="D42" s="839"/>
      <c r="E42" s="839"/>
      <c r="F42" s="839"/>
      <c r="G42" s="839"/>
      <c r="H42" s="839"/>
      <c r="I42" s="839"/>
      <c r="J42" s="839"/>
      <c r="K42" s="839"/>
      <c r="L42" s="839"/>
    </row>
    <row r="43" spans="1:13" ht="15">
      <c r="A43" s="446"/>
      <c r="B43" s="837" t="s">
        <v>756</v>
      </c>
      <c r="C43" s="837"/>
      <c r="D43" s="837"/>
      <c r="E43" s="837"/>
      <c r="F43" s="837"/>
      <c r="G43" s="837"/>
      <c r="H43" s="837"/>
      <c r="I43" s="460"/>
      <c r="J43" s="455" t="s">
        <v>523</v>
      </c>
      <c r="K43" s="460"/>
      <c r="L43" s="460"/>
      <c r="M43" s="223"/>
    </row>
    <row r="44" spans="1:12" ht="9" customHeight="1">
      <c r="A44" s="839"/>
      <c r="B44" s="839"/>
      <c r="C44" s="839"/>
      <c r="D44" s="839"/>
      <c r="E44" s="839"/>
      <c r="F44" s="839"/>
      <c r="G44" s="839"/>
      <c r="H44" s="839"/>
      <c r="I44" s="839"/>
      <c r="J44" s="839"/>
      <c r="K44" s="839"/>
      <c r="L44" s="839"/>
    </row>
    <row r="45" spans="1:12" ht="15">
      <c r="A45" s="446"/>
      <c r="B45" s="824" t="s">
        <v>757</v>
      </c>
      <c r="C45" s="824"/>
      <c r="D45" s="824"/>
      <c r="E45" s="824"/>
      <c r="F45" s="824"/>
      <c r="G45" s="824"/>
      <c r="H45" s="824"/>
      <c r="I45" s="446"/>
      <c r="J45" s="455" t="s">
        <v>523</v>
      </c>
      <c r="K45" s="446"/>
      <c r="L45" s="446"/>
    </row>
    <row r="46" spans="1:12" ht="12.75">
      <c r="A46" s="839"/>
      <c r="B46" s="839"/>
      <c r="C46" s="839"/>
      <c r="D46" s="839"/>
      <c r="E46" s="839"/>
      <c r="F46" s="839"/>
      <c r="G46" s="839"/>
      <c r="H46" s="839"/>
      <c r="I46" s="839"/>
      <c r="J46" s="839"/>
      <c r="K46" s="839"/>
      <c r="L46" s="839"/>
    </row>
    <row r="47" spans="1:12" ht="12.75">
      <c r="A47" s="829"/>
      <c r="B47" s="829"/>
      <c r="C47" s="829"/>
      <c r="D47" s="829"/>
      <c r="E47" s="829"/>
      <c r="F47" s="829"/>
      <c r="G47" s="829"/>
      <c r="H47" s="829"/>
      <c r="I47" s="829"/>
      <c r="J47" s="829"/>
      <c r="K47" s="829"/>
      <c r="L47" s="829"/>
    </row>
    <row r="48" spans="1:12" ht="15">
      <c r="A48" s="841" t="s">
        <v>758</v>
      </c>
      <c r="B48" s="841"/>
      <c r="C48" s="841"/>
      <c r="D48" s="841"/>
      <c r="E48" s="841"/>
      <c r="F48" s="841"/>
      <c r="G48" s="841"/>
      <c r="H48" s="841"/>
      <c r="I48" s="841"/>
      <c r="J48" s="841"/>
      <c r="K48" s="841"/>
      <c r="L48" s="84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25" t="s">
        <v>759</v>
      </c>
      <c r="B1" s="825"/>
      <c r="C1" s="825"/>
      <c r="D1" s="825"/>
      <c r="E1" s="825"/>
      <c r="F1" s="825"/>
      <c r="G1" s="825"/>
      <c r="H1" s="825"/>
      <c r="I1" s="825"/>
      <c r="J1" s="825"/>
    </row>
    <row r="2" spans="1:10" ht="33">
      <c r="A2" s="817" t="s">
        <v>760</v>
      </c>
      <c r="B2" s="817"/>
      <c r="C2" s="817"/>
      <c r="D2" s="817"/>
      <c r="E2" s="817"/>
      <c r="F2" s="817"/>
      <c r="G2" s="817"/>
      <c r="H2" s="817"/>
      <c r="I2" s="817"/>
      <c r="J2" s="817"/>
    </row>
    <row r="3" spans="1:10" ht="30.75" customHeight="1">
      <c r="A3" s="826" t="s">
        <v>761</v>
      </c>
      <c r="B3" s="826"/>
      <c r="C3" s="826"/>
      <c r="D3" s="826"/>
      <c r="E3" s="826"/>
      <c r="F3" s="826"/>
      <c r="G3" s="826"/>
      <c r="H3" s="826"/>
      <c r="I3" s="826"/>
      <c r="J3" s="826"/>
    </row>
    <row r="4" spans="1:9" ht="12.75">
      <c r="A4" s="843"/>
      <c r="B4" s="843"/>
      <c r="C4" s="843"/>
      <c r="D4" s="843"/>
      <c r="E4" s="843"/>
      <c r="F4" s="843"/>
      <c r="G4" s="843"/>
      <c r="H4" s="843"/>
      <c r="I4" s="843"/>
    </row>
    <row r="5" spans="1:10" ht="15">
      <c r="A5" s="429" t="s">
        <v>572</v>
      </c>
      <c r="B5" s="829" t="str">
        <f>(eff_desc)</f>
        <v>GLI-LIPSCOMB COUNTY (2020)</v>
      </c>
      <c r="C5" s="829"/>
      <c r="D5" s="829"/>
      <c r="E5" s="829"/>
      <c r="F5" s="829"/>
      <c r="G5" s="824" t="s">
        <v>762</v>
      </c>
      <c r="H5" s="824"/>
      <c r="I5" s="824"/>
      <c r="J5" s="429"/>
    </row>
    <row r="6" spans="1:10" ht="15">
      <c r="A6" s="824" t="s">
        <v>763</v>
      </c>
      <c r="B6" s="824"/>
      <c r="C6" s="824"/>
      <c r="D6" s="861">
        <f>(eff_apyr)</f>
        <v>2020</v>
      </c>
      <c r="E6" s="861"/>
      <c r="F6" s="433" t="s">
        <v>764</v>
      </c>
      <c r="G6" s="829">
        <f>(dateandtime)</f>
        <v>0</v>
      </c>
      <c r="H6" s="829"/>
      <c r="I6" s="433" t="s">
        <v>611</v>
      </c>
      <c r="J6" s="429"/>
    </row>
    <row r="7" spans="1:10" ht="15">
      <c r="A7" s="829">
        <f>(meetingplace)</f>
        <v>0</v>
      </c>
      <c r="B7" s="829"/>
      <c r="C7" s="829"/>
      <c r="D7" s="829"/>
      <c r="E7" s="829"/>
      <c r="F7" s="829"/>
      <c r="G7" s="829"/>
      <c r="H7" s="829"/>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0"/>
      <c r="D12" s="830"/>
      <c r="E12" s="830"/>
      <c r="F12" s="830"/>
      <c r="G12" s="830"/>
      <c r="H12" s="830"/>
      <c r="I12" s="830"/>
      <c r="J12" s="429"/>
    </row>
    <row r="13" spans="1:10" ht="15">
      <c r="A13" s="824" t="s">
        <v>770</v>
      </c>
      <c r="B13" s="824"/>
      <c r="C13" s="824"/>
      <c r="D13" s="831"/>
      <c r="E13" s="831"/>
      <c r="F13" s="831"/>
      <c r="G13" s="831"/>
      <c r="H13" s="831"/>
      <c r="I13" s="831"/>
      <c r="J13" s="429"/>
    </row>
    <row r="14" spans="1:10" ht="15">
      <c r="A14" s="429" t="s">
        <v>616</v>
      </c>
      <c r="B14" s="446"/>
      <c r="C14" s="446"/>
      <c r="D14" s="831"/>
      <c r="E14" s="831"/>
      <c r="F14" s="831"/>
      <c r="G14" s="831"/>
      <c r="H14" s="831"/>
      <c r="I14" s="831"/>
      <c r="J14" s="429"/>
    </row>
    <row r="15" spans="1:10" ht="15">
      <c r="A15" s="429" t="s">
        <v>617</v>
      </c>
      <c r="B15" s="429"/>
      <c r="C15" s="830"/>
      <c r="D15" s="830"/>
      <c r="E15" s="830"/>
      <c r="F15" s="830"/>
      <c r="G15" s="830"/>
      <c r="H15" s="830"/>
      <c r="I15" s="830"/>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39"/>
      <c r="B19" s="839"/>
      <c r="C19" s="839"/>
      <c r="D19" s="839"/>
      <c r="E19" s="839"/>
      <c r="F19" s="839"/>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39"/>
      <c r="B21" s="839"/>
      <c r="C21" s="839"/>
      <c r="D21" s="839"/>
      <c r="E21" s="839"/>
      <c r="F21" s="839"/>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39"/>
      <c r="B33" s="839"/>
      <c r="C33" s="839"/>
      <c r="D33" s="839"/>
      <c r="E33" s="839"/>
      <c r="F33" s="839"/>
      <c r="G33" s="839"/>
      <c r="H33" s="839"/>
      <c r="I33" s="839"/>
      <c r="J33" s="429"/>
    </row>
    <row r="34" spans="1:10" ht="15">
      <c r="A34" s="839"/>
      <c r="B34" s="839"/>
      <c r="C34" s="839"/>
      <c r="D34" s="839"/>
      <c r="E34" s="839"/>
      <c r="F34" s="839"/>
      <c r="G34" s="839"/>
      <c r="H34" s="839"/>
      <c r="I34" s="839"/>
      <c r="J34" s="429"/>
    </row>
    <row r="35" spans="1:10" ht="15">
      <c r="A35" s="824"/>
      <c r="B35" s="824"/>
      <c r="C35" s="824"/>
      <c r="D35" s="824"/>
      <c r="E35" s="824"/>
      <c r="F35" s="824"/>
      <c r="G35" s="824"/>
      <c r="H35" s="824"/>
      <c r="I35" s="824"/>
      <c r="J35" s="429"/>
    </row>
    <row r="36" spans="1:10" ht="15">
      <c r="A36" s="827" t="s">
        <v>788</v>
      </c>
      <c r="B36" s="827"/>
      <c r="C36" s="827"/>
      <c r="D36" s="827"/>
      <c r="E36" s="827"/>
      <c r="F36" s="827"/>
      <c r="G36" s="827"/>
      <c r="H36" s="827"/>
      <c r="I36" s="827"/>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27" t="s">
        <v>793</v>
      </c>
      <c r="B45" s="827"/>
      <c r="C45" s="827"/>
      <c r="D45" s="827"/>
      <c r="E45" s="827"/>
      <c r="F45" s="827"/>
      <c r="G45" s="827"/>
      <c r="H45" s="827"/>
      <c r="I45" s="827"/>
      <c r="J45" s="429"/>
    </row>
    <row r="46" spans="1:10" ht="15">
      <c r="A46" s="446"/>
      <c r="B46" s="446"/>
      <c r="C46" s="446"/>
      <c r="D46" s="446"/>
      <c r="E46" s="446"/>
      <c r="F46" s="446"/>
      <c r="G46" s="446"/>
      <c r="H46" s="446"/>
      <c r="I46" s="446"/>
      <c r="J46" s="429"/>
    </row>
    <row r="47" spans="1:10" ht="60.75" customHeight="1">
      <c r="A47" s="851"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27" t="s">
        <v>793</v>
      </c>
      <c r="B51" s="827"/>
      <c r="C51" s="827"/>
      <c r="D51" s="827"/>
      <c r="E51" s="827"/>
      <c r="F51" s="827"/>
      <c r="G51" s="827"/>
      <c r="H51" s="827"/>
      <c r="I51" s="827"/>
      <c r="J51" s="429"/>
    </row>
    <row r="52" spans="1:10" ht="15">
      <c r="A52" s="446"/>
      <c r="B52" s="446"/>
      <c r="C52" s="446"/>
      <c r="D52" s="446"/>
      <c r="E52" s="446"/>
      <c r="F52" s="446"/>
      <c r="G52" s="446"/>
      <c r="H52" s="446"/>
      <c r="I52" s="446"/>
      <c r="J52" s="429"/>
    </row>
    <row r="53" spans="1:10" ht="64.5" customHeight="1">
      <c r="A53" s="851"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27" t="s">
        <v>798</v>
      </c>
      <c r="B57" s="827"/>
      <c r="C57" s="827"/>
      <c r="D57" s="827"/>
      <c r="E57" s="827"/>
      <c r="F57" s="827"/>
      <c r="G57" s="827"/>
      <c r="H57" s="827"/>
      <c r="I57" s="827"/>
      <c r="J57" s="429"/>
    </row>
    <row r="58" spans="1:10" ht="15">
      <c r="A58" s="446"/>
      <c r="B58" s="446"/>
      <c r="C58" s="446"/>
      <c r="D58" s="446"/>
      <c r="E58" s="446"/>
      <c r="F58" s="446"/>
      <c r="G58" s="446"/>
      <c r="H58" s="446"/>
      <c r="I58" s="446"/>
      <c r="J58" s="429"/>
    </row>
    <row r="59" spans="1:10" ht="77.25" customHeight="1">
      <c r="A59" s="851"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3" t="s">
        <v>800</v>
      </c>
      <c r="B61" s="840"/>
      <c r="C61" s="840"/>
      <c r="D61" s="840"/>
      <c r="E61" s="840"/>
      <c r="F61" s="840"/>
      <c r="G61" s="840"/>
      <c r="H61" s="840"/>
      <c r="I61" s="840"/>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37"/>
      <c r="C75" s="837"/>
      <c r="D75" s="837"/>
      <c r="E75" s="837"/>
      <c r="F75" s="837"/>
      <c r="G75" s="837"/>
      <c r="H75" s="837"/>
      <c r="I75" s="837"/>
      <c r="J75" s="837"/>
    </row>
    <row r="76" spans="1:10" ht="15">
      <c r="A76" s="824" t="s">
        <v>802</v>
      </c>
      <c r="B76" s="824"/>
      <c r="C76" s="824"/>
      <c r="D76" s="824"/>
      <c r="E76" s="824"/>
      <c r="F76" s="824"/>
      <c r="G76" s="824"/>
      <c r="H76" s="824"/>
      <c r="I76" s="824"/>
      <c r="J76" s="824"/>
    </row>
    <row r="77" spans="1:10" ht="15">
      <c r="A77" s="841" t="s">
        <v>640</v>
      </c>
      <c r="B77" s="841"/>
      <c r="C77" s="841"/>
      <c r="D77" s="841"/>
      <c r="E77" s="841"/>
      <c r="F77" s="841"/>
      <c r="G77" s="841"/>
      <c r="H77" s="841"/>
      <c r="I77" s="841"/>
      <c r="J77" s="841"/>
    </row>
    <row r="78" spans="1:10" ht="15" customHeight="1">
      <c r="A78" s="842" t="s">
        <v>547</v>
      </c>
      <c r="B78" s="842"/>
      <c r="C78" s="842"/>
      <c r="D78" s="842"/>
      <c r="E78" s="842"/>
      <c r="F78" s="842"/>
      <c r="G78" s="842"/>
      <c r="H78" s="842"/>
      <c r="I78" s="842"/>
      <c r="J78" s="842"/>
    </row>
    <row r="79" spans="1:10" ht="15">
      <c r="A79" s="841" t="s">
        <v>803</v>
      </c>
      <c r="B79" s="841"/>
      <c r="C79" s="841"/>
      <c r="D79" s="841"/>
      <c r="E79" s="841"/>
      <c r="F79" s="841"/>
      <c r="G79" s="841"/>
      <c r="H79" s="841"/>
      <c r="I79" s="841"/>
      <c r="J79" s="841"/>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55:I55"/>
    <mergeCell ref="A57:I57"/>
    <mergeCell ref="A59:I59"/>
    <mergeCell ref="A61:I61"/>
    <mergeCell ref="A43:I43"/>
    <mergeCell ref="A45:I45"/>
    <mergeCell ref="A47:I47"/>
    <mergeCell ref="A49:I49"/>
    <mergeCell ref="A51:I51"/>
    <mergeCell ref="A53:I53"/>
    <mergeCell ref="A77:J77"/>
    <mergeCell ref="A34:I34"/>
    <mergeCell ref="B32:F32"/>
    <mergeCell ref="A79:J79"/>
    <mergeCell ref="A78:J78"/>
    <mergeCell ref="A38:I38"/>
    <mergeCell ref="A39:I39"/>
    <mergeCell ref="A76:J76"/>
    <mergeCell ref="A33:I33"/>
    <mergeCell ref="A40:F40"/>
    <mergeCell ref="B26:F26"/>
    <mergeCell ref="A35:I35"/>
    <mergeCell ref="A36:I36"/>
    <mergeCell ref="A41:G41"/>
    <mergeCell ref="A24:F24"/>
    <mergeCell ref="B31:F31"/>
    <mergeCell ref="A25:J25"/>
    <mergeCell ref="A1:J1"/>
    <mergeCell ref="A2:J2"/>
    <mergeCell ref="A3:J3"/>
    <mergeCell ref="A75:J75"/>
    <mergeCell ref="C15:I15"/>
    <mergeCell ref="B27:F27"/>
    <mergeCell ref="A28:F28"/>
    <mergeCell ref="A29:F29"/>
    <mergeCell ref="A30:I30"/>
    <mergeCell ref="A4:I4"/>
    <mergeCell ref="B5:F5"/>
    <mergeCell ref="G5:I5"/>
    <mergeCell ref="A6:C6"/>
    <mergeCell ref="D6:E6"/>
    <mergeCell ref="A7:H7"/>
    <mergeCell ref="G6:H6"/>
    <mergeCell ref="D13:I13"/>
    <mergeCell ref="D14:I14"/>
    <mergeCell ref="A21:F21"/>
    <mergeCell ref="A22:G22"/>
    <mergeCell ref="A23:G23"/>
    <mergeCell ref="A20:F20"/>
    <mergeCell ref="A10:I10"/>
    <mergeCell ref="A11:I11"/>
    <mergeCell ref="A16:I16"/>
    <mergeCell ref="A8:I8"/>
    <mergeCell ref="A18:I18"/>
    <mergeCell ref="A19:F19"/>
    <mergeCell ref="A9:I9"/>
    <mergeCell ref="C12:I12"/>
    <mergeCell ref="A17:I17"/>
    <mergeCell ref="A13:C1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41" t="s">
        <v>804</v>
      </c>
      <c r="B1" s="841"/>
      <c r="C1" s="841"/>
      <c r="D1" s="841"/>
      <c r="E1" s="841"/>
      <c r="F1" s="841"/>
      <c r="G1" s="841"/>
      <c r="H1" s="841"/>
      <c r="I1" s="841"/>
    </row>
    <row r="2" spans="1:9" ht="33">
      <c r="A2" s="817" t="s">
        <v>805</v>
      </c>
      <c r="B2" s="817"/>
      <c r="C2" s="817"/>
      <c r="D2" s="817"/>
      <c r="E2" s="817"/>
      <c r="F2" s="817"/>
      <c r="G2" s="817"/>
      <c r="H2" s="817"/>
      <c r="I2" s="817"/>
    </row>
    <row r="3" spans="1:9" ht="14.25">
      <c r="A3" s="827"/>
      <c r="B3" s="827"/>
      <c r="C3" s="827"/>
      <c r="D3" s="827"/>
      <c r="E3" s="827"/>
      <c r="F3" s="827"/>
      <c r="G3" s="827"/>
      <c r="H3" s="827"/>
      <c r="I3" s="827"/>
    </row>
    <row r="4" spans="1:9" ht="14.25">
      <c r="A4" s="827"/>
      <c r="B4" s="827"/>
      <c r="C4" s="827"/>
      <c r="D4" s="827"/>
      <c r="E4" s="827"/>
      <c r="F4" s="827"/>
      <c r="G4" s="827"/>
      <c r="H4" s="827"/>
      <c r="I4" s="827"/>
    </row>
    <row r="5" spans="1:9" ht="15">
      <c r="A5" s="839"/>
      <c r="B5" s="839"/>
      <c r="C5" s="839"/>
      <c r="D5" s="839"/>
      <c r="E5" s="839"/>
      <c r="F5" s="839"/>
      <c r="G5" s="839"/>
      <c r="H5" s="839"/>
      <c r="I5" s="839"/>
    </row>
    <row r="6" spans="1:9" ht="15">
      <c r="A6" s="429" t="s">
        <v>572</v>
      </c>
      <c r="B6" s="829" t="str">
        <f>(eff_desc)</f>
        <v>GLI-LIPSCOMB COUNTY (2020)</v>
      </c>
      <c r="C6" s="829"/>
      <c r="D6" s="839" t="s">
        <v>806</v>
      </c>
      <c r="E6" s="839"/>
      <c r="F6" s="829">
        <f>(timeofmeeting)</f>
        <v>0</v>
      </c>
      <c r="G6" s="829"/>
      <c r="H6" s="839"/>
      <c r="I6" s="839"/>
    </row>
    <row r="7" spans="1:9" ht="15">
      <c r="A7" s="446" t="s">
        <v>764</v>
      </c>
      <c r="B7" s="864">
        <f>(dateofmeeting)</f>
        <v>0</v>
      </c>
      <c r="C7" s="864"/>
      <c r="D7" s="433" t="s">
        <v>611</v>
      </c>
      <c r="E7" s="829">
        <f>(meetingplace)</f>
        <v>0</v>
      </c>
      <c r="F7" s="829"/>
      <c r="G7" s="829"/>
      <c r="H7" s="839"/>
      <c r="I7" s="839"/>
    </row>
    <row r="8" spans="1:9" ht="15">
      <c r="A8" s="446"/>
      <c r="B8" s="839"/>
      <c r="C8" s="839"/>
      <c r="D8" s="839"/>
      <c r="E8" s="839"/>
      <c r="F8" s="839"/>
      <c r="G8" s="839"/>
      <c r="H8" s="839"/>
      <c r="I8" s="839"/>
    </row>
    <row r="9" spans="1:9" ht="15">
      <c r="A9" s="839"/>
      <c r="B9" s="839"/>
      <c r="C9" s="839"/>
      <c r="D9" s="839"/>
      <c r="E9" s="839"/>
      <c r="F9" s="839"/>
      <c r="G9" s="839"/>
      <c r="H9" s="839"/>
      <c r="I9" s="839"/>
    </row>
    <row r="10" spans="1:9" ht="15">
      <c r="A10" s="824" t="s">
        <v>807</v>
      </c>
      <c r="B10" s="824"/>
      <c r="C10" s="824"/>
      <c r="D10" s="824"/>
      <c r="E10" s="824"/>
      <c r="F10" s="430">
        <f>(eff_apyr)</f>
        <v>2020</v>
      </c>
      <c r="G10" s="824" t="s">
        <v>808</v>
      </c>
      <c r="H10" s="824"/>
      <c r="I10" s="824"/>
    </row>
    <row r="11" spans="1:9" ht="15">
      <c r="A11" s="830"/>
      <c r="B11" s="830"/>
      <c r="C11" s="839" t="s">
        <v>809</v>
      </c>
      <c r="D11" s="839"/>
      <c r="E11" s="839"/>
      <c r="F11" s="839"/>
      <c r="G11" s="839"/>
      <c r="H11" s="839"/>
      <c r="I11" s="839"/>
    </row>
    <row r="12" spans="1:9" ht="14.25">
      <c r="A12" s="840"/>
      <c r="B12" s="840"/>
      <c r="C12" s="840"/>
      <c r="D12" s="840"/>
      <c r="E12" s="840"/>
      <c r="F12" s="840"/>
      <c r="G12" s="840"/>
      <c r="H12" s="840"/>
      <c r="I12" s="840"/>
    </row>
    <row r="13" spans="1:9" ht="18" customHeight="1">
      <c r="A13" s="840" t="s">
        <v>810</v>
      </c>
      <c r="B13" s="840"/>
      <c r="C13" s="840"/>
      <c r="D13" s="840"/>
      <c r="E13" s="840"/>
      <c r="F13" s="840"/>
      <c r="G13" s="840"/>
      <c r="H13" s="840"/>
      <c r="I13" s="840"/>
    </row>
    <row r="14" spans="1:9" ht="14.25">
      <c r="A14" s="840" t="s">
        <v>811</v>
      </c>
      <c r="B14" s="840"/>
      <c r="C14" s="840"/>
      <c r="D14" s="840"/>
      <c r="E14" s="840"/>
      <c r="F14" s="840"/>
      <c r="G14" s="840"/>
      <c r="H14" s="840"/>
      <c r="I14" s="840"/>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t="s">
        <v>812</v>
      </c>
      <c r="B17" s="824"/>
      <c r="C17" s="824"/>
      <c r="D17" s="824"/>
      <c r="E17" s="824"/>
      <c r="F17" s="829" t="str">
        <f>(eff_desc)</f>
        <v>GLI-LIPSCOMB COUNTY (2020)</v>
      </c>
      <c r="G17" s="829"/>
      <c r="H17" s="829"/>
      <c r="I17" s="829"/>
    </row>
    <row r="18" spans="1:9" ht="14.25">
      <c r="A18" s="827"/>
      <c r="B18" s="827"/>
      <c r="C18" s="827"/>
      <c r="D18" s="827"/>
      <c r="E18" s="827"/>
      <c r="F18" s="827"/>
      <c r="G18" s="827"/>
      <c r="H18" s="827"/>
      <c r="I18" s="827"/>
    </row>
    <row r="19" spans="1:9" ht="15">
      <c r="A19" s="839"/>
      <c r="B19" s="839"/>
      <c r="C19" s="839"/>
      <c r="D19" s="839"/>
      <c r="E19" s="839"/>
      <c r="F19" s="839"/>
      <c r="G19" s="839"/>
      <c r="H19" s="839"/>
      <c r="I19" s="839"/>
    </row>
    <row r="20" spans="1:9" ht="15">
      <c r="A20" s="446" t="s">
        <v>813</v>
      </c>
      <c r="B20" s="830"/>
      <c r="C20" s="830"/>
      <c r="D20" s="433" t="s">
        <v>814</v>
      </c>
      <c r="E20" s="839"/>
      <c r="F20" s="839"/>
      <c r="G20" s="839"/>
      <c r="H20" s="839"/>
      <c r="I20" s="839"/>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39"/>
      <c r="B26" s="839"/>
      <c r="C26" s="839"/>
      <c r="D26" s="839"/>
      <c r="E26" s="839"/>
      <c r="F26" s="839"/>
      <c r="G26" s="839"/>
      <c r="H26" s="839"/>
      <c r="I26" s="839"/>
    </row>
    <row r="27" spans="1:9" ht="15">
      <c r="A27" s="824"/>
      <c r="B27" s="824"/>
      <c r="C27" s="824"/>
      <c r="D27" s="824"/>
      <c r="E27" s="824"/>
      <c r="F27" s="824"/>
      <c r="G27" s="824"/>
      <c r="H27" s="824"/>
      <c r="I27" s="824"/>
    </row>
    <row r="28" spans="1:9" ht="14.25">
      <c r="A28" s="840"/>
      <c r="B28" s="840"/>
      <c r="C28" s="840"/>
      <c r="D28" s="840"/>
      <c r="E28" s="840"/>
      <c r="F28" s="840"/>
      <c r="G28" s="840"/>
      <c r="H28" s="840"/>
      <c r="I28" s="840"/>
    </row>
    <row r="29" spans="1:9" ht="15">
      <c r="A29" s="839"/>
      <c r="B29" s="839"/>
      <c r="C29" s="839"/>
      <c r="D29" s="839"/>
      <c r="E29" s="839"/>
      <c r="F29" s="839"/>
      <c r="G29" s="839"/>
      <c r="H29" s="839"/>
      <c r="I29" s="839"/>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7"/>
      <c r="B39" s="867"/>
      <c r="C39" s="867"/>
      <c r="D39" s="867"/>
      <c r="E39" s="867"/>
      <c r="F39" s="867"/>
      <c r="G39" s="867"/>
      <c r="H39" s="867"/>
      <c r="I39" s="867"/>
    </row>
    <row r="40" spans="1:9" ht="15">
      <c r="A40" s="841"/>
      <c r="B40" s="841"/>
      <c r="C40" s="841"/>
      <c r="D40" s="841"/>
      <c r="E40" s="841"/>
      <c r="F40" s="841"/>
      <c r="G40" s="841"/>
      <c r="H40" s="841"/>
      <c r="I40" s="841"/>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41" t="s">
        <v>640</v>
      </c>
      <c r="B49" s="841"/>
      <c r="C49" s="841"/>
      <c r="D49" s="841"/>
      <c r="E49" s="841"/>
      <c r="F49" s="841"/>
      <c r="G49" s="841"/>
      <c r="H49" s="841"/>
      <c r="I49" s="841"/>
    </row>
    <row r="50" spans="1:9" ht="15">
      <c r="A50" s="865" t="s">
        <v>547</v>
      </c>
      <c r="B50" s="865"/>
      <c r="C50" s="865"/>
      <c r="D50" s="865"/>
      <c r="E50" s="865"/>
      <c r="F50" s="865"/>
      <c r="G50" s="865"/>
      <c r="H50" s="865"/>
      <c r="I50" s="865"/>
    </row>
    <row r="51" spans="1:9" ht="15">
      <c r="A51" s="866" t="s">
        <v>815</v>
      </c>
      <c r="B51" s="866"/>
      <c r="C51" s="866"/>
      <c r="D51" s="866"/>
      <c r="E51" s="866"/>
      <c r="F51" s="866"/>
      <c r="G51" s="866"/>
      <c r="H51" s="866"/>
      <c r="I51" s="866"/>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25" t="s">
        <v>816</v>
      </c>
      <c r="B1" s="825"/>
      <c r="C1" s="825"/>
      <c r="D1" s="825"/>
      <c r="E1" s="825"/>
      <c r="F1" s="825"/>
      <c r="G1" s="825"/>
      <c r="H1" s="825"/>
      <c r="I1" s="825"/>
    </row>
    <row r="2" spans="1:9" ht="33">
      <c r="A2" s="817" t="s">
        <v>817</v>
      </c>
      <c r="B2" s="817"/>
      <c r="C2" s="817"/>
      <c r="D2" s="817"/>
      <c r="E2" s="817"/>
      <c r="F2" s="817"/>
      <c r="G2" s="817"/>
      <c r="H2" s="817"/>
      <c r="I2" s="817"/>
    </row>
    <row r="3" spans="1:9" ht="33">
      <c r="A3" s="817" t="s">
        <v>818</v>
      </c>
      <c r="B3" s="817"/>
      <c r="C3" s="817"/>
      <c r="D3" s="817"/>
      <c r="E3" s="817"/>
      <c r="F3" s="817"/>
      <c r="G3" s="817"/>
      <c r="H3" s="817"/>
      <c r="I3" s="817"/>
    </row>
    <row r="4" spans="1:9" ht="12.75">
      <c r="A4" s="843"/>
      <c r="B4" s="843"/>
      <c r="C4" s="843"/>
      <c r="D4" s="843"/>
      <c r="E4" s="843"/>
      <c r="F4" s="843"/>
      <c r="G4" s="843"/>
      <c r="H4" s="843"/>
      <c r="I4" s="843"/>
    </row>
    <row r="5" spans="1:9" ht="15">
      <c r="A5" s="429" t="s">
        <v>572</v>
      </c>
      <c r="B5" s="829" t="str">
        <f>(eff_desc)</f>
        <v>GLI-LIPSCOMB COUNTY (2020)</v>
      </c>
      <c r="C5" s="829"/>
      <c r="D5" s="829"/>
      <c r="E5" s="829"/>
      <c r="F5" s="829"/>
      <c r="G5" s="829"/>
      <c r="H5" s="829"/>
      <c r="I5" s="829"/>
    </row>
    <row r="6" spans="1:9" ht="15">
      <c r="A6" s="839" t="s">
        <v>685</v>
      </c>
      <c r="B6" s="839"/>
      <c r="C6" s="839"/>
      <c r="D6" s="839"/>
      <c r="E6" s="839"/>
      <c r="F6" s="839"/>
      <c r="G6" s="839"/>
      <c r="H6" s="839"/>
      <c r="I6" s="839"/>
    </row>
    <row r="7" spans="1:9" ht="15">
      <c r="A7" s="824" t="s">
        <v>819</v>
      </c>
      <c r="B7" s="824"/>
      <c r="C7" s="824"/>
      <c r="D7" s="868">
        <f>(timeofmeeting)</f>
        <v>0</v>
      </c>
      <c r="E7" s="868"/>
      <c r="F7" s="869">
        <f>(dateofmeeting)</f>
        <v>0</v>
      </c>
      <c r="G7" s="869"/>
      <c r="H7" s="869"/>
      <c r="I7" s="869"/>
    </row>
    <row r="8" spans="1:9" ht="15">
      <c r="A8" s="839" t="s">
        <v>687</v>
      </c>
      <c r="B8" s="839"/>
      <c r="C8" s="839"/>
      <c r="D8" s="839"/>
      <c r="E8" s="839"/>
      <c r="F8" s="839"/>
      <c r="G8" s="839"/>
      <c r="H8" s="839"/>
      <c r="I8" s="839"/>
    </row>
    <row r="9" spans="1:9" ht="15">
      <c r="A9" s="446" t="s">
        <v>688</v>
      </c>
      <c r="B9" s="829">
        <f>(nameofroom_building_physicallocation)</f>
        <v>0</v>
      </c>
      <c r="C9" s="829"/>
      <c r="D9" s="829"/>
      <c r="E9" s="829"/>
      <c r="F9" s="829"/>
      <c r="G9" s="829"/>
      <c r="H9" s="829"/>
      <c r="I9" s="829"/>
    </row>
    <row r="10" spans="1:9" ht="15">
      <c r="A10" s="839" t="s">
        <v>689</v>
      </c>
      <c r="B10" s="839"/>
      <c r="C10" s="839"/>
      <c r="D10" s="839"/>
      <c r="E10" s="839"/>
      <c r="F10" s="839"/>
      <c r="G10" s="839"/>
      <c r="H10" s="839"/>
      <c r="I10" s="839"/>
    </row>
    <row r="11" spans="1:9" ht="15">
      <c r="A11" s="829">
        <f>(city_state)</f>
        <v>0</v>
      </c>
      <c r="B11" s="829"/>
      <c r="C11" s="829"/>
      <c r="D11" s="829"/>
      <c r="E11" s="829"/>
      <c r="F11" s="829"/>
      <c r="G11" s="829"/>
      <c r="H11" s="829"/>
      <c r="I11" s="829"/>
    </row>
    <row r="12" spans="1:9" ht="15">
      <c r="A12" s="836" t="s">
        <v>690</v>
      </c>
      <c r="B12" s="836"/>
      <c r="C12" s="836"/>
      <c r="D12" s="836"/>
      <c r="E12" s="836"/>
      <c r="F12" s="836"/>
      <c r="G12" s="836"/>
      <c r="H12" s="836"/>
      <c r="I12" s="836"/>
    </row>
    <row r="13" spans="1:9" ht="15">
      <c r="A13" s="824"/>
      <c r="B13" s="824"/>
      <c r="C13" s="824"/>
      <c r="D13" s="824"/>
      <c r="E13" s="824"/>
      <c r="F13" s="824"/>
      <c r="G13" s="824"/>
      <c r="H13" s="824"/>
      <c r="I13" s="824"/>
    </row>
    <row r="14" spans="1:9" ht="14.25">
      <c r="A14" s="840" t="s">
        <v>820</v>
      </c>
      <c r="B14" s="840"/>
      <c r="C14" s="840"/>
      <c r="D14" s="840"/>
      <c r="E14" s="840"/>
      <c r="F14" s="840"/>
      <c r="G14" s="840"/>
      <c r="H14" s="840"/>
      <c r="I14" s="840"/>
    </row>
    <row r="15" spans="1:9" ht="14.25">
      <c r="A15" s="840" t="s">
        <v>821</v>
      </c>
      <c r="B15" s="840"/>
      <c r="C15" s="840"/>
      <c r="D15" s="840"/>
      <c r="E15" s="840"/>
      <c r="F15" s="840"/>
      <c r="G15" s="840"/>
      <c r="H15" s="840"/>
      <c r="I15" s="840"/>
    </row>
    <row r="16" spans="1:9" ht="14.25">
      <c r="A16" s="840" t="s">
        <v>822</v>
      </c>
      <c r="B16" s="840"/>
      <c r="C16" s="840"/>
      <c r="D16" s="840"/>
      <c r="E16" s="840"/>
      <c r="F16" s="840"/>
      <c r="G16" s="840"/>
      <c r="H16" s="840"/>
      <c r="I16" s="840"/>
    </row>
    <row r="17" spans="1:9" ht="14.25">
      <c r="A17" s="840" t="s">
        <v>823</v>
      </c>
      <c r="B17" s="840"/>
      <c r="C17" s="840"/>
      <c r="D17" s="840"/>
      <c r="E17" s="840"/>
      <c r="F17" s="840"/>
      <c r="G17" s="840"/>
      <c r="H17" s="840"/>
      <c r="I17" s="840"/>
    </row>
    <row r="18" spans="1:9" ht="14.25">
      <c r="A18" s="840" t="s">
        <v>824</v>
      </c>
      <c r="B18" s="840"/>
      <c r="C18" s="840"/>
      <c r="D18" s="840"/>
      <c r="E18" s="840"/>
      <c r="F18" s="840"/>
      <c r="G18" s="840"/>
      <c r="H18" s="840"/>
      <c r="I18" s="840"/>
    </row>
    <row r="19" spans="1:9" ht="14.25">
      <c r="A19" s="840" t="s">
        <v>825</v>
      </c>
      <c r="B19" s="840"/>
      <c r="C19" s="840"/>
      <c r="D19" s="840"/>
      <c r="E19" s="840"/>
      <c r="F19" s="840"/>
      <c r="G19" s="840"/>
      <c r="H19" s="840"/>
      <c r="I19" s="840"/>
    </row>
    <row r="20" spans="1:9" ht="14.25">
      <c r="A20" s="840" t="s">
        <v>826</v>
      </c>
      <c r="B20" s="840"/>
      <c r="C20" s="840"/>
      <c r="D20" s="840"/>
      <c r="E20" s="840"/>
      <c r="F20" s="840"/>
      <c r="G20" s="840"/>
      <c r="H20" s="840"/>
      <c r="I20" s="840"/>
    </row>
    <row r="21" spans="1:9" ht="14.25">
      <c r="A21" s="840" t="s">
        <v>827</v>
      </c>
      <c r="B21" s="840"/>
      <c r="C21" s="840"/>
      <c r="D21" s="840"/>
      <c r="E21" s="840"/>
      <c r="F21" s="840"/>
      <c r="G21" s="840"/>
      <c r="H21" s="840"/>
      <c r="I21" s="840"/>
    </row>
    <row r="22" spans="1:9" ht="14.25">
      <c r="A22" s="840" t="s">
        <v>828</v>
      </c>
      <c r="B22" s="840"/>
      <c r="C22" s="840"/>
      <c r="D22" s="840"/>
      <c r="E22" s="840"/>
      <c r="F22" s="840"/>
      <c r="G22" s="840"/>
      <c r="H22" s="840"/>
      <c r="I22" s="840"/>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0"/>
      <c r="B27" s="850"/>
      <c r="C27" s="850"/>
      <c r="D27" s="850"/>
      <c r="E27" s="850"/>
      <c r="F27" s="850"/>
      <c r="G27" s="850"/>
      <c r="H27" s="850"/>
      <c r="I27" s="850"/>
    </row>
    <row r="28" spans="1:9" ht="15">
      <c r="A28" s="824" t="s">
        <v>829</v>
      </c>
      <c r="B28" s="824"/>
      <c r="C28" s="824"/>
      <c r="D28" s="442"/>
      <c r="E28" s="838" t="s">
        <v>697</v>
      </c>
      <c r="F28" s="838"/>
      <c r="G28" s="838"/>
      <c r="H28" s="838"/>
      <c r="I28" s="838"/>
    </row>
    <row r="29" spans="1:9" ht="29.25" customHeight="1">
      <c r="A29" s="851" t="s">
        <v>698</v>
      </c>
      <c r="B29" s="851"/>
      <c r="C29" s="851"/>
      <c r="D29" s="448"/>
      <c r="E29" s="852" t="s">
        <v>830</v>
      </c>
      <c r="F29" s="852"/>
      <c r="G29" s="852"/>
      <c r="H29" s="852"/>
      <c r="I29" s="852"/>
    </row>
    <row r="30" spans="1:9" ht="15">
      <c r="A30" s="829"/>
      <c r="B30" s="829"/>
      <c r="C30" s="829"/>
      <c r="D30" s="829"/>
      <c r="E30" s="829"/>
      <c r="F30" s="829"/>
      <c r="G30" s="829"/>
      <c r="H30" s="829"/>
      <c r="I30" s="829"/>
    </row>
    <row r="31" spans="1:9" ht="14.25">
      <c r="A31" s="827" t="s">
        <v>710</v>
      </c>
      <c r="B31" s="827"/>
      <c r="C31" s="827"/>
      <c r="D31" s="827"/>
      <c r="E31" s="827"/>
      <c r="F31" s="827"/>
      <c r="G31" s="827"/>
      <c r="H31" s="827"/>
      <c r="I31" s="827"/>
    </row>
    <row r="32" spans="1:9" ht="14.25">
      <c r="A32" s="827" t="s">
        <v>711</v>
      </c>
      <c r="B32" s="827"/>
      <c r="C32" s="827"/>
      <c r="D32" s="827"/>
      <c r="E32" s="827"/>
      <c r="F32" s="827"/>
      <c r="G32" s="827"/>
      <c r="H32" s="827"/>
      <c r="I32" s="827"/>
    </row>
    <row r="33" spans="1:9" ht="15">
      <c r="A33" s="839"/>
      <c r="B33" s="839"/>
      <c r="C33" s="839"/>
      <c r="D33" s="839"/>
      <c r="E33" s="839"/>
      <c r="F33" s="839"/>
      <c r="G33" s="839"/>
      <c r="H33" s="839"/>
      <c r="I33" s="839"/>
    </row>
    <row r="34" spans="1:9" ht="15">
      <c r="A34" s="839"/>
      <c r="B34" s="839"/>
      <c r="C34" s="839"/>
      <c r="D34" s="839"/>
      <c r="E34" s="433" t="s">
        <v>712</v>
      </c>
      <c r="F34" s="446"/>
      <c r="G34" s="433" t="s">
        <v>713</v>
      </c>
      <c r="H34" s="839"/>
      <c r="I34" s="839"/>
    </row>
    <row r="35" spans="1:9" ht="15">
      <c r="A35" s="824" t="s">
        <v>831</v>
      </c>
      <c r="B35" s="824"/>
      <c r="C35" s="824"/>
      <c r="D35" s="824"/>
      <c r="E35" s="442" t="s">
        <v>523</v>
      </c>
      <c r="F35" s="438" t="s">
        <v>523</v>
      </c>
      <c r="G35" s="442"/>
      <c r="H35" s="839"/>
      <c r="I35" s="839"/>
    </row>
    <row r="36" spans="1:9" ht="15">
      <c r="A36" s="824" t="s">
        <v>832</v>
      </c>
      <c r="B36" s="824"/>
      <c r="C36" s="824"/>
      <c r="D36" s="824"/>
      <c r="E36" s="442" t="s">
        <v>523</v>
      </c>
      <c r="F36" s="438" t="s">
        <v>523</v>
      </c>
      <c r="G36" s="448"/>
      <c r="H36" s="839"/>
      <c r="I36" s="839"/>
    </row>
    <row r="37" spans="1:9" ht="15">
      <c r="A37" s="824" t="s">
        <v>833</v>
      </c>
      <c r="B37" s="824"/>
      <c r="C37" s="824"/>
      <c r="D37" s="824"/>
      <c r="E37" s="442" t="s">
        <v>523</v>
      </c>
      <c r="F37" s="438" t="s">
        <v>523</v>
      </c>
      <c r="G37" s="448"/>
      <c r="H37" s="839"/>
      <c r="I37" s="839"/>
    </row>
    <row r="38" spans="1:9" ht="15">
      <c r="A38" s="824" t="s">
        <v>834</v>
      </c>
      <c r="B38" s="824"/>
      <c r="C38" s="824"/>
      <c r="D38" s="824"/>
      <c r="E38" s="442" t="s">
        <v>523</v>
      </c>
      <c r="F38" s="438" t="s">
        <v>523</v>
      </c>
      <c r="G38" s="448"/>
      <c r="H38" s="839"/>
      <c r="I38" s="839"/>
    </row>
    <row r="39" spans="1:9" ht="15">
      <c r="A39" s="839"/>
      <c r="B39" s="839"/>
      <c r="C39" s="839"/>
      <c r="D39" s="839"/>
      <c r="E39" s="839"/>
      <c r="F39" s="839"/>
      <c r="G39" s="839"/>
      <c r="H39" s="839"/>
      <c r="I39" s="839"/>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41" t="s">
        <v>640</v>
      </c>
      <c r="B48" s="841"/>
      <c r="C48" s="841"/>
      <c r="D48" s="841"/>
      <c r="E48" s="841"/>
      <c r="F48" s="841"/>
      <c r="G48" s="841"/>
      <c r="H48" s="841"/>
      <c r="I48" s="841"/>
    </row>
    <row r="49" spans="1:9" ht="14.25">
      <c r="A49" s="842" t="s">
        <v>547</v>
      </c>
      <c r="B49" s="842"/>
      <c r="C49" s="842"/>
      <c r="D49" s="842"/>
      <c r="E49" s="842"/>
      <c r="F49" s="842"/>
      <c r="G49" s="842"/>
      <c r="H49" s="842"/>
      <c r="I49" s="842"/>
    </row>
    <row r="50" spans="1:9" ht="15">
      <c r="A50" s="841" t="s">
        <v>839</v>
      </c>
      <c r="B50" s="841"/>
      <c r="C50" s="841"/>
      <c r="D50" s="841"/>
      <c r="E50" s="841"/>
      <c r="F50" s="841"/>
      <c r="G50" s="841"/>
      <c r="H50" s="841"/>
      <c r="I50" s="841"/>
    </row>
    <row r="51" spans="1:9" ht="15">
      <c r="A51" s="841"/>
      <c r="B51" s="841"/>
      <c r="C51" s="841"/>
      <c r="D51" s="841"/>
      <c r="E51" s="841"/>
      <c r="F51" s="841"/>
      <c r="G51" s="841"/>
      <c r="H51" s="841"/>
      <c r="I51" s="841"/>
    </row>
  </sheetData>
  <sheetProtection password="CCA6" sheet="1" selectLockedCells="1"/>
  <mergeCells count="58">
    <mergeCell ref="A48:I48"/>
    <mergeCell ref="A35:D35"/>
    <mergeCell ref="H35:I35"/>
    <mergeCell ref="A36:D36"/>
    <mergeCell ref="H36:I36"/>
    <mergeCell ref="A37:D37"/>
    <mergeCell ref="H37:I37"/>
    <mergeCell ref="A45:I45"/>
    <mergeCell ref="A44:I44"/>
    <mergeCell ref="A49:I49"/>
    <mergeCell ref="A50:I50"/>
    <mergeCell ref="A51:I51"/>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19" t="s">
        <v>840</v>
      </c>
      <c r="B3" s="819"/>
      <c r="C3" s="819"/>
      <c r="D3" s="819"/>
      <c r="E3" s="819"/>
      <c r="F3" s="819"/>
      <c r="G3" s="819"/>
      <c r="H3" s="819"/>
      <c r="I3" s="819"/>
      <c r="J3" s="819"/>
      <c r="K3" s="819"/>
      <c r="L3" s="819"/>
    </row>
    <row r="4" spans="1:12" ht="15.75">
      <c r="A4" s="819"/>
      <c r="B4" s="819"/>
      <c r="C4" s="819"/>
      <c r="D4" s="819"/>
      <c r="E4" s="819"/>
      <c r="F4" s="819"/>
      <c r="G4" s="819"/>
      <c r="H4" s="819"/>
      <c r="I4" s="819"/>
      <c r="J4" s="819"/>
      <c r="K4" s="819"/>
      <c r="L4" s="819"/>
    </row>
    <row r="5" spans="1:12" ht="15.75">
      <c r="A5" s="870" t="s">
        <v>722</v>
      </c>
      <c r="B5" s="870"/>
      <c r="C5" s="870"/>
      <c r="D5" s="870"/>
      <c r="E5" s="870"/>
      <c r="F5" s="870"/>
      <c r="G5" s="870"/>
      <c r="H5" s="455" t="s">
        <v>523</v>
      </c>
      <c r="I5" s="819"/>
      <c r="J5" s="819"/>
      <c r="K5" s="819"/>
      <c r="L5" s="819"/>
    </row>
    <row r="6" spans="1:12" ht="15.75">
      <c r="A6" s="870" t="s">
        <v>723</v>
      </c>
      <c r="B6" s="870"/>
      <c r="C6" s="819"/>
      <c r="D6" s="819"/>
      <c r="E6" s="819"/>
      <c r="F6" s="819"/>
      <c r="G6" s="819"/>
      <c r="H6" s="819"/>
      <c r="I6" s="819"/>
      <c r="J6" s="819"/>
      <c r="K6" s="819"/>
      <c r="L6" s="819"/>
    </row>
    <row r="7" spans="1:12" ht="15.75">
      <c r="A7" s="873"/>
      <c r="B7" s="873"/>
      <c r="C7" s="873"/>
      <c r="D7" s="873"/>
      <c r="E7" s="873"/>
      <c r="F7" s="873"/>
      <c r="G7" s="873"/>
      <c r="H7" s="873"/>
      <c r="I7" s="873"/>
      <c r="J7" s="873"/>
      <c r="K7" s="873"/>
      <c r="L7" s="873"/>
    </row>
    <row r="8" spans="1:12" ht="15.75">
      <c r="A8" s="819" t="s">
        <v>724</v>
      </c>
      <c r="B8" s="819"/>
      <c r="C8" s="819"/>
      <c r="D8" s="819"/>
      <c r="E8" s="819"/>
      <c r="F8" s="819"/>
      <c r="G8" s="819"/>
      <c r="H8" s="819"/>
      <c r="I8" s="819"/>
      <c r="J8" s="819"/>
      <c r="K8" s="819"/>
      <c r="L8" s="819"/>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4"/>
      <c r="B13" s="874"/>
      <c r="C13" s="874"/>
      <c r="D13" s="874"/>
      <c r="E13" s="874"/>
      <c r="F13" s="874"/>
      <c r="G13" s="874"/>
      <c r="H13" s="874"/>
      <c r="I13" s="874"/>
      <c r="J13" s="874"/>
      <c r="K13" s="874"/>
      <c r="L13" s="874"/>
    </row>
    <row r="14" spans="1:12" ht="15.75">
      <c r="A14" s="872" t="s">
        <v>734</v>
      </c>
      <c r="B14" s="872"/>
      <c r="C14" s="872"/>
      <c r="D14" s="872"/>
      <c r="E14" s="872"/>
      <c r="F14" s="872"/>
      <c r="G14" s="872"/>
      <c r="H14" s="872"/>
      <c r="I14" s="872"/>
      <c r="J14" s="872"/>
      <c r="K14" s="872"/>
      <c r="L14" s="872"/>
    </row>
    <row r="15" spans="1:12" ht="15.75">
      <c r="A15" s="872" t="s">
        <v>735</v>
      </c>
      <c r="B15" s="872"/>
      <c r="C15" s="872"/>
      <c r="D15" s="872"/>
      <c r="E15" s="872"/>
      <c r="F15" s="872"/>
      <c r="G15" s="872"/>
      <c r="H15" s="872"/>
      <c r="I15" s="872"/>
      <c r="J15" s="872"/>
      <c r="K15" s="872"/>
      <c r="L15" s="872"/>
    </row>
    <row r="16" spans="1:12" ht="15.75">
      <c r="A16" s="873"/>
      <c r="B16" s="873"/>
      <c r="C16" s="873"/>
      <c r="D16" s="873"/>
      <c r="E16" s="873"/>
      <c r="F16" s="873"/>
      <c r="G16" s="873"/>
      <c r="H16" s="873"/>
      <c r="I16" s="873"/>
      <c r="J16" s="873"/>
      <c r="K16" s="873"/>
      <c r="L16" s="873"/>
    </row>
    <row r="17" spans="1:12" ht="15.75" customHeight="1">
      <c r="A17" s="871" t="s">
        <v>736</v>
      </c>
      <c r="B17" s="871"/>
      <c r="C17" s="871"/>
      <c r="D17" s="871"/>
      <c r="E17" s="871"/>
      <c r="F17" s="871"/>
      <c r="G17" s="871"/>
      <c r="H17" s="871"/>
      <c r="I17" s="871"/>
      <c r="J17" s="871"/>
      <c r="K17" s="871"/>
      <c r="L17" s="871"/>
    </row>
    <row r="18" spans="1:12" ht="15.75">
      <c r="A18" s="874"/>
      <c r="B18" s="874"/>
      <c r="C18" s="874"/>
      <c r="D18" s="874"/>
      <c r="E18" s="874"/>
      <c r="F18" s="874"/>
      <c r="G18" s="874"/>
      <c r="H18" s="399" t="s">
        <v>737</v>
      </c>
      <c r="I18" s="417"/>
      <c r="J18" s="399" t="s">
        <v>738</v>
      </c>
      <c r="K18" s="874"/>
      <c r="L18" s="874"/>
    </row>
    <row r="19" spans="1:12" ht="15.75">
      <c r="A19" s="872" t="s">
        <v>739</v>
      </c>
      <c r="B19" s="872"/>
      <c r="C19" s="872"/>
      <c r="D19" s="872"/>
      <c r="E19" s="872"/>
      <c r="F19" s="872"/>
      <c r="G19" s="417"/>
      <c r="H19" s="455" t="s">
        <v>523</v>
      </c>
      <c r="I19" s="417"/>
      <c r="J19" s="455" t="s">
        <v>523</v>
      </c>
      <c r="K19" s="874"/>
      <c r="L19" s="874"/>
    </row>
    <row r="20" spans="1:12" ht="15.75">
      <c r="A20" s="872" t="s">
        <v>740</v>
      </c>
      <c r="B20" s="872"/>
      <c r="C20" s="872"/>
      <c r="D20" s="872"/>
      <c r="E20" s="872"/>
      <c r="F20" s="872"/>
      <c r="G20" s="417"/>
      <c r="H20" s="455" t="s">
        <v>523</v>
      </c>
      <c r="I20" s="417"/>
      <c r="J20" s="455" t="s">
        <v>523</v>
      </c>
      <c r="K20" s="874"/>
      <c r="L20" s="874"/>
    </row>
    <row r="21" spans="1:12" ht="15.75">
      <c r="A21" s="872" t="s">
        <v>741</v>
      </c>
      <c r="B21" s="872"/>
      <c r="C21" s="872"/>
      <c r="D21" s="872"/>
      <c r="E21" s="872"/>
      <c r="F21" s="872"/>
      <c r="G21" s="417"/>
      <c r="H21" s="455" t="s">
        <v>523</v>
      </c>
      <c r="I21" s="417"/>
      <c r="J21" s="455" t="s">
        <v>523</v>
      </c>
      <c r="K21" s="874"/>
      <c r="L21" s="874"/>
    </row>
    <row r="22" spans="1:12" ht="15.75">
      <c r="A22" s="872" t="s">
        <v>742</v>
      </c>
      <c r="B22" s="872"/>
      <c r="C22" s="872"/>
      <c r="D22" s="872"/>
      <c r="E22" s="872"/>
      <c r="F22" s="872"/>
      <c r="G22" s="469"/>
      <c r="H22" s="455" t="s">
        <v>523</v>
      </c>
      <c r="I22" s="469"/>
      <c r="J22" s="455" t="s">
        <v>523</v>
      </c>
      <c r="K22" s="819"/>
      <c r="L22" s="819"/>
    </row>
    <row r="23" spans="1:12" ht="15.75">
      <c r="A23" s="872" t="s">
        <v>743</v>
      </c>
      <c r="B23" s="872"/>
      <c r="C23" s="872"/>
      <c r="D23" s="872"/>
      <c r="E23" s="872"/>
      <c r="F23" s="872"/>
      <c r="G23" s="417"/>
      <c r="H23" s="417"/>
      <c r="I23" s="417"/>
      <c r="J23" s="455" t="s">
        <v>523</v>
      </c>
      <c r="K23" s="874"/>
      <c r="L23" s="874"/>
    </row>
    <row r="24" spans="1:12" ht="15.75">
      <c r="A24" s="874"/>
      <c r="B24" s="874"/>
      <c r="C24" s="874"/>
      <c r="D24" s="874"/>
      <c r="E24" s="874"/>
      <c r="F24" s="874"/>
      <c r="G24" s="874"/>
      <c r="H24" s="874"/>
      <c r="I24" s="874"/>
      <c r="J24" s="874"/>
      <c r="K24" s="874"/>
      <c r="L24" s="874"/>
    </row>
    <row r="25" spans="1:12" ht="15.75">
      <c r="A25" s="872" t="s">
        <v>744</v>
      </c>
      <c r="B25" s="872"/>
      <c r="C25" s="872"/>
      <c r="D25" s="872"/>
      <c r="E25" s="872"/>
      <c r="F25" s="872"/>
      <c r="G25" s="872"/>
      <c r="H25" s="872"/>
      <c r="I25" s="872"/>
      <c r="J25" s="872"/>
      <c r="K25" s="872"/>
      <c r="L25" s="872"/>
    </row>
    <row r="26" spans="1:12" ht="15.75">
      <c r="A26" s="872" t="s">
        <v>745</v>
      </c>
      <c r="B26" s="872"/>
      <c r="C26" s="872"/>
      <c r="D26" s="872"/>
      <c r="E26" s="872"/>
      <c r="F26" s="872"/>
      <c r="G26" s="872"/>
      <c r="H26" s="872"/>
      <c r="I26" s="872"/>
      <c r="J26" s="872"/>
      <c r="K26" s="872"/>
      <c r="L26" s="872"/>
    </row>
    <row r="27" spans="1:12" ht="15.75">
      <c r="A27" s="872" t="s">
        <v>746</v>
      </c>
      <c r="B27" s="872"/>
      <c r="C27" s="872"/>
      <c r="D27" s="872"/>
      <c r="E27" s="872"/>
      <c r="F27" s="872"/>
      <c r="G27" s="872"/>
      <c r="H27" s="872"/>
      <c r="I27" s="872"/>
      <c r="J27" s="872"/>
      <c r="K27" s="872"/>
      <c r="L27" s="872"/>
    </row>
    <row r="28" spans="1:12" ht="15.75">
      <c r="A28" s="872" t="s">
        <v>747</v>
      </c>
      <c r="B28" s="872"/>
      <c r="C28" s="872"/>
      <c r="D28" s="872"/>
      <c r="E28" s="872"/>
      <c r="F28" s="872"/>
      <c r="G28" s="872"/>
      <c r="H28" s="872"/>
      <c r="I28" s="872"/>
      <c r="J28" s="872"/>
      <c r="K28" s="872"/>
      <c r="L28" s="872"/>
    </row>
    <row r="29" spans="1:12" ht="15.75">
      <c r="A29" s="876"/>
      <c r="B29" s="876"/>
      <c r="C29" s="876"/>
      <c r="D29" s="876"/>
      <c r="E29" s="876"/>
      <c r="F29" s="876"/>
      <c r="G29" s="876"/>
      <c r="H29" s="876"/>
      <c r="I29" s="876"/>
      <c r="J29" s="876"/>
      <c r="K29" s="876"/>
      <c r="L29" s="876"/>
    </row>
    <row r="30" spans="1:12" ht="15.75">
      <c r="A30" s="877" t="s">
        <v>841</v>
      </c>
      <c r="B30" s="877"/>
      <c r="C30" s="877"/>
      <c r="D30" s="877"/>
      <c r="E30" s="877"/>
      <c r="F30" s="877"/>
      <c r="G30" s="877"/>
      <c r="H30" s="877"/>
      <c r="I30" s="877"/>
      <c r="J30" s="877"/>
      <c r="K30" s="877"/>
      <c r="L30" s="877"/>
    </row>
    <row r="31" spans="1:12" ht="15.75">
      <c r="A31" s="469" t="s">
        <v>842</v>
      </c>
      <c r="B31" s="860"/>
      <c r="C31" s="860"/>
      <c r="D31" s="872" t="s">
        <v>596</v>
      </c>
      <c r="E31" s="872"/>
      <c r="F31" s="872"/>
      <c r="G31" s="872"/>
      <c r="H31" s="872"/>
      <c r="I31" s="872"/>
      <c r="J31" s="872"/>
      <c r="K31" s="872"/>
      <c r="L31" s="872"/>
    </row>
    <row r="32" spans="1:12" ht="15.75">
      <c r="A32" s="417"/>
      <c r="B32" s="872" t="s">
        <v>843</v>
      </c>
      <c r="C32" s="872"/>
      <c r="D32" s="872"/>
      <c r="E32" s="872"/>
      <c r="F32" s="872"/>
      <c r="G32" s="872"/>
      <c r="H32" s="872"/>
      <c r="I32" s="872"/>
      <c r="J32" s="872"/>
      <c r="K32" s="872"/>
      <c r="L32" s="872"/>
    </row>
    <row r="33" spans="1:12" ht="15.75">
      <c r="A33" s="872"/>
      <c r="B33" s="872"/>
      <c r="C33" s="872"/>
      <c r="D33" s="872"/>
      <c r="E33" s="872"/>
      <c r="F33" s="872"/>
      <c r="G33" s="872"/>
      <c r="H33" s="872"/>
      <c r="I33" s="872"/>
      <c r="J33" s="872"/>
      <c r="K33" s="872"/>
      <c r="L33" s="872"/>
    </row>
    <row r="34" spans="1:12" ht="15.75">
      <c r="A34" s="870" t="s">
        <v>844</v>
      </c>
      <c r="B34" s="870"/>
      <c r="C34" s="870"/>
      <c r="D34" s="870"/>
      <c r="E34" s="870"/>
      <c r="F34" s="870"/>
      <c r="G34" s="870"/>
      <c r="H34" s="870"/>
      <c r="I34" s="870"/>
      <c r="J34" s="870"/>
      <c r="K34" s="870"/>
      <c r="L34" s="870"/>
    </row>
    <row r="35" spans="1:12" ht="15.75">
      <c r="A35" s="455"/>
      <c r="B35" s="872" t="s">
        <v>596</v>
      </c>
      <c r="C35" s="872"/>
      <c r="D35" s="872"/>
      <c r="E35" s="872"/>
      <c r="F35" s="872"/>
      <c r="G35" s="872"/>
      <c r="H35" s="872"/>
      <c r="I35" s="872"/>
      <c r="J35" s="872"/>
      <c r="K35" s="872"/>
      <c r="L35" s="872"/>
    </row>
    <row r="36" spans="1:12" ht="15.75">
      <c r="A36" s="872" t="s">
        <v>845</v>
      </c>
      <c r="B36" s="872"/>
      <c r="C36" s="874"/>
      <c r="D36" s="874"/>
      <c r="E36" s="874"/>
      <c r="F36" s="874"/>
      <c r="G36" s="874"/>
      <c r="H36" s="874"/>
      <c r="I36" s="874"/>
      <c r="J36" s="874"/>
      <c r="K36" s="874"/>
      <c r="L36" s="874"/>
    </row>
    <row r="37" spans="1:12" ht="15.75">
      <c r="A37" s="875"/>
      <c r="B37" s="875"/>
      <c r="C37" s="875"/>
      <c r="D37" s="875"/>
      <c r="E37" s="875"/>
      <c r="F37" s="875"/>
      <c r="G37" s="875"/>
      <c r="H37" s="875"/>
      <c r="I37" s="875"/>
      <c r="J37" s="875"/>
      <c r="K37" s="875"/>
      <c r="L37" s="875"/>
    </row>
    <row r="38" spans="1:12" ht="15.75">
      <c r="A38" s="819" t="s">
        <v>752</v>
      </c>
      <c r="B38" s="819"/>
      <c r="C38" s="819"/>
      <c r="D38" s="819"/>
      <c r="E38" s="819"/>
      <c r="F38" s="819"/>
      <c r="G38" s="819"/>
      <c r="H38" s="819"/>
      <c r="I38" s="819"/>
      <c r="J38" s="819"/>
      <c r="K38" s="819"/>
      <c r="L38" s="819"/>
    </row>
    <row r="39" spans="1:12" ht="15.75">
      <c r="A39" s="872" t="s">
        <v>753</v>
      </c>
      <c r="B39" s="872"/>
      <c r="C39" s="872"/>
      <c r="D39" s="872"/>
      <c r="E39" s="872"/>
      <c r="F39" s="872"/>
      <c r="G39" s="872"/>
      <c r="H39" s="872"/>
      <c r="I39" s="872"/>
      <c r="J39" s="872"/>
      <c r="K39" s="872"/>
      <c r="L39" s="872"/>
    </row>
    <row r="40" spans="1:12" ht="15.75">
      <c r="A40" s="872" t="s">
        <v>754</v>
      </c>
      <c r="B40" s="872"/>
      <c r="C40" s="872"/>
      <c r="D40" s="872"/>
      <c r="E40" s="872"/>
      <c r="F40" s="872"/>
      <c r="G40" s="872"/>
      <c r="H40" s="872"/>
      <c r="I40" s="872"/>
      <c r="J40" s="872"/>
      <c r="K40" s="872"/>
      <c r="L40" s="872"/>
    </row>
    <row r="41" spans="1:12" ht="15.75">
      <c r="A41" s="872" t="s">
        <v>755</v>
      </c>
      <c r="B41" s="872"/>
      <c r="C41" s="872"/>
      <c r="D41" s="872"/>
      <c r="E41" s="872"/>
      <c r="F41" s="872"/>
      <c r="G41" s="872"/>
      <c r="H41" s="872"/>
      <c r="I41" s="872"/>
      <c r="J41" s="872"/>
      <c r="K41" s="872"/>
      <c r="L41" s="872"/>
    </row>
    <row r="42" spans="1:12" ht="15.75">
      <c r="A42" s="417"/>
      <c r="B42" s="872" t="s">
        <v>756</v>
      </c>
      <c r="C42" s="872"/>
      <c r="D42" s="872"/>
      <c r="E42" s="872"/>
      <c r="F42" s="872"/>
      <c r="G42" s="872"/>
      <c r="H42" s="872"/>
      <c r="I42" s="417"/>
      <c r="J42" s="455" t="s">
        <v>523</v>
      </c>
      <c r="K42" s="417"/>
      <c r="L42" s="417"/>
    </row>
    <row r="43" spans="1:13" ht="15.75">
      <c r="A43" s="417"/>
      <c r="B43" s="878" t="s">
        <v>757</v>
      </c>
      <c r="C43" s="878"/>
      <c r="D43" s="878"/>
      <c r="E43" s="878"/>
      <c r="F43" s="878"/>
      <c r="G43" s="878"/>
      <c r="H43" s="878"/>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16" t="s">
        <v>846</v>
      </c>
      <c r="B45" s="816"/>
      <c r="C45" s="816"/>
      <c r="D45" s="816"/>
      <c r="E45" s="816"/>
      <c r="F45" s="816"/>
      <c r="G45" s="816"/>
      <c r="H45" s="816"/>
      <c r="I45" s="816"/>
      <c r="J45" s="816"/>
      <c r="K45" s="816"/>
      <c r="L45" s="81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9" t="s">
        <v>847</v>
      </c>
      <c r="B1" s="849"/>
      <c r="C1" s="849"/>
      <c r="D1" s="849"/>
      <c r="E1" s="849"/>
      <c r="F1" s="849"/>
      <c r="G1" s="849"/>
      <c r="H1" s="849"/>
      <c r="I1" s="849"/>
    </row>
    <row r="2" spans="1:9" ht="33">
      <c r="A2" s="817" t="s">
        <v>817</v>
      </c>
      <c r="B2" s="817"/>
      <c r="C2" s="817"/>
      <c r="D2" s="817"/>
      <c r="E2" s="817"/>
      <c r="F2" s="817"/>
      <c r="G2" s="817"/>
      <c r="H2" s="817"/>
      <c r="I2" s="817"/>
    </row>
    <row r="3" spans="1:9" ht="14.25" customHeight="1">
      <c r="A3" s="817" t="s">
        <v>848</v>
      </c>
      <c r="B3" s="817"/>
      <c r="C3" s="817"/>
      <c r="D3" s="817"/>
      <c r="E3" s="817"/>
      <c r="F3" s="817"/>
      <c r="G3" s="817"/>
      <c r="H3" s="817"/>
      <c r="I3" s="817"/>
    </row>
    <row r="4" spans="1:9" ht="14.25" customHeight="1">
      <c r="A4" s="817"/>
      <c r="B4" s="817"/>
      <c r="C4" s="817"/>
      <c r="D4" s="817"/>
      <c r="E4" s="817"/>
      <c r="F4" s="817"/>
      <c r="G4" s="817"/>
      <c r="H4" s="817"/>
      <c r="I4" s="817"/>
    </row>
    <row r="5" spans="1:9" ht="12.75">
      <c r="A5" s="843"/>
      <c r="B5" s="843"/>
      <c r="C5" s="843"/>
      <c r="D5" s="843"/>
      <c r="E5" s="843"/>
      <c r="F5" s="843"/>
      <c r="G5" s="843"/>
      <c r="H5" s="843"/>
      <c r="I5" s="843"/>
    </row>
    <row r="6" spans="1:9" ht="15">
      <c r="A6" s="429" t="s">
        <v>572</v>
      </c>
      <c r="B6" s="829" t="str">
        <f>(eff_desc)</f>
        <v>GLI-LIPSCOMB COUNTY (2020)</v>
      </c>
      <c r="C6" s="829"/>
      <c r="D6" s="829"/>
      <c r="E6" s="829"/>
      <c r="F6" s="829"/>
      <c r="G6" s="829"/>
      <c r="H6" s="829"/>
      <c r="I6" s="829"/>
    </row>
    <row r="7" spans="1:9" ht="15">
      <c r="A7" s="824" t="s">
        <v>819</v>
      </c>
      <c r="B7" s="824"/>
      <c r="C7" s="824"/>
      <c r="D7" s="461">
        <f>(timeofmeeting)</f>
        <v>0</v>
      </c>
      <c r="E7" s="880">
        <f>(dateofmeeting)</f>
        <v>0</v>
      </c>
      <c r="F7" s="880"/>
      <c r="G7" s="880"/>
      <c r="H7" s="471"/>
      <c r="I7" s="471"/>
    </row>
    <row r="8" spans="1:9" ht="15">
      <c r="A8" s="446" t="s">
        <v>688</v>
      </c>
      <c r="B8" s="829">
        <f>(nameofroom_building_physicallocation)</f>
        <v>0</v>
      </c>
      <c r="C8" s="829"/>
      <c r="D8" s="829"/>
      <c r="E8" s="829"/>
      <c r="F8" s="829"/>
      <c r="G8" s="829"/>
      <c r="H8" s="829"/>
      <c r="I8" s="829"/>
    </row>
    <row r="9" spans="1:9" ht="15">
      <c r="A9" s="829">
        <f>(city_state)</f>
        <v>0</v>
      </c>
      <c r="B9" s="829"/>
      <c r="C9" s="829"/>
      <c r="D9" s="829"/>
      <c r="E9" s="829"/>
      <c r="F9" s="829"/>
      <c r="G9" s="829"/>
      <c r="H9" s="829"/>
      <c r="I9" s="829"/>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40" t="s">
        <v>849</v>
      </c>
      <c r="B12" s="840"/>
      <c r="C12" s="840"/>
      <c r="D12" s="840"/>
      <c r="E12" s="840"/>
      <c r="F12" s="840"/>
      <c r="G12" s="840"/>
      <c r="H12" s="840"/>
      <c r="I12" s="840"/>
    </row>
    <row r="13" spans="1:9" ht="14.25">
      <c r="A13" s="840" t="s">
        <v>850</v>
      </c>
      <c r="B13" s="840"/>
      <c r="C13" s="840"/>
      <c r="D13" s="840"/>
      <c r="E13" s="840"/>
      <c r="F13" s="840"/>
      <c r="G13" s="840"/>
      <c r="H13" s="840"/>
      <c r="I13" s="840"/>
    </row>
    <row r="14" spans="1:9" ht="15">
      <c r="A14" s="839"/>
      <c r="B14" s="839"/>
      <c r="C14" s="839"/>
      <c r="D14" s="839"/>
      <c r="E14" s="839"/>
      <c r="F14" s="839"/>
      <c r="G14" s="839"/>
      <c r="H14" s="839"/>
      <c r="I14" s="839"/>
    </row>
    <row r="15" spans="1:9" ht="15">
      <c r="A15" s="829"/>
      <c r="B15" s="829"/>
      <c r="C15" s="829"/>
      <c r="D15" s="829"/>
      <c r="E15" s="829"/>
      <c r="F15" s="829"/>
      <c r="G15" s="829"/>
      <c r="H15" s="829"/>
      <c r="I15" s="829"/>
    </row>
    <row r="16" spans="1:9" ht="15">
      <c r="A16" s="836"/>
      <c r="B16" s="836"/>
      <c r="C16" s="836"/>
      <c r="D16" s="836"/>
      <c r="E16" s="836"/>
      <c r="F16" s="836"/>
      <c r="G16" s="836"/>
      <c r="H16" s="836"/>
      <c r="I16" s="836"/>
    </row>
    <row r="17" spans="1:9" ht="15">
      <c r="A17" s="839"/>
      <c r="B17" s="839"/>
      <c r="C17" s="839"/>
      <c r="D17" s="839"/>
      <c r="E17" s="839"/>
      <c r="F17" s="839"/>
      <c r="G17" s="839"/>
      <c r="H17" s="839"/>
      <c r="I17" s="839"/>
    </row>
    <row r="18" spans="1:9" ht="14.25">
      <c r="A18" s="827" t="s">
        <v>701</v>
      </c>
      <c r="B18" s="827"/>
      <c r="C18" s="827"/>
      <c r="D18" s="827"/>
      <c r="E18" s="827"/>
      <c r="F18" s="827"/>
      <c r="G18" s="827"/>
      <c r="H18" s="827"/>
      <c r="I18" s="827"/>
    </row>
    <row r="19" spans="1:9" ht="15">
      <c r="A19" s="839"/>
      <c r="B19" s="839"/>
      <c r="C19" s="839"/>
      <c r="D19" s="839"/>
      <c r="E19" s="839"/>
      <c r="F19" s="839"/>
      <c r="G19" s="839"/>
      <c r="H19" s="839"/>
      <c r="I19" s="839"/>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39"/>
      <c r="I24" s="839"/>
    </row>
    <row r="25" spans="1:9" ht="15">
      <c r="A25" s="824" t="s">
        <v>708</v>
      </c>
      <c r="B25" s="824"/>
      <c r="C25" s="824"/>
      <c r="D25" s="473"/>
      <c r="E25" s="446" t="s">
        <v>851</v>
      </c>
      <c r="F25" s="474"/>
      <c r="G25" s="446" t="s">
        <v>852</v>
      </c>
      <c r="H25" s="839"/>
      <c r="I25" s="839"/>
    </row>
    <row r="26" spans="1:9" ht="15">
      <c r="A26" s="824" t="s">
        <v>709</v>
      </c>
      <c r="B26" s="824"/>
      <c r="C26" s="824"/>
      <c r="D26" s="473"/>
      <c r="E26" s="446" t="s">
        <v>851</v>
      </c>
      <c r="F26" s="473"/>
      <c r="G26" s="446" t="s">
        <v>852</v>
      </c>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39"/>
      <c r="B31" s="839"/>
      <c r="C31" s="839"/>
      <c r="D31" s="839"/>
      <c r="E31" s="839"/>
      <c r="F31" s="839"/>
      <c r="G31" s="839"/>
      <c r="H31" s="839"/>
      <c r="I31" s="839"/>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79"/>
      <c r="B34" s="879"/>
      <c r="C34" s="879"/>
      <c r="D34" s="879"/>
      <c r="E34" s="879"/>
      <c r="F34" s="879"/>
      <c r="G34" s="879"/>
      <c r="H34" s="879"/>
      <c r="I34" s="879"/>
    </row>
    <row r="35" spans="1:9" ht="15">
      <c r="A35" s="839"/>
      <c r="B35" s="839"/>
      <c r="C35" s="839"/>
      <c r="D35" s="839"/>
      <c r="E35" s="839"/>
      <c r="F35" s="839"/>
      <c r="G35" s="839"/>
      <c r="H35" s="839"/>
      <c r="I35" s="839"/>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24"/>
      <c r="B40" s="824"/>
      <c r="C40" s="824"/>
      <c r="D40" s="824"/>
      <c r="E40" s="824"/>
      <c r="F40" s="824"/>
      <c r="G40" s="824"/>
      <c r="H40" s="824"/>
      <c r="I40" s="824"/>
    </row>
    <row r="41" spans="1:9" ht="14.25">
      <c r="A41" s="840"/>
      <c r="B41" s="840"/>
      <c r="C41" s="840"/>
      <c r="D41" s="840"/>
      <c r="E41" s="840"/>
      <c r="F41" s="840"/>
      <c r="G41" s="840"/>
      <c r="H41" s="840"/>
      <c r="I41" s="840"/>
    </row>
    <row r="42" spans="1:9" ht="15">
      <c r="A42" s="839"/>
      <c r="B42" s="839"/>
      <c r="C42" s="839"/>
      <c r="D42" s="839"/>
      <c r="E42" s="839"/>
      <c r="F42" s="839"/>
      <c r="G42" s="839"/>
      <c r="H42" s="839"/>
      <c r="I42" s="839"/>
    </row>
    <row r="43" spans="1:13" ht="15">
      <c r="A43" s="824"/>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41" t="s">
        <v>640</v>
      </c>
      <c r="B51" s="841"/>
      <c r="C51" s="841"/>
      <c r="D51" s="841"/>
      <c r="E51" s="841"/>
      <c r="F51" s="841"/>
      <c r="G51" s="841"/>
      <c r="H51" s="841"/>
      <c r="I51" s="841"/>
    </row>
    <row r="52" spans="1:9" ht="14.25">
      <c r="A52" s="842" t="s">
        <v>547</v>
      </c>
      <c r="B52" s="842"/>
      <c r="C52" s="842"/>
      <c r="D52" s="842"/>
      <c r="E52" s="842"/>
      <c r="F52" s="842"/>
      <c r="G52" s="842"/>
      <c r="H52" s="842"/>
      <c r="I52" s="842"/>
    </row>
    <row r="53" spans="1:9" ht="15">
      <c r="A53" s="841" t="s">
        <v>853</v>
      </c>
      <c r="B53" s="841"/>
      <c r="C53" s="841"/>
      <c r="D53" s="841"/>
      <c r="E53" s="841"/>
      <c r="F53" s="841"/>
      <c r="G53" s="841"/>
      <c r="H53" s="841"/>
      <c r="I53" s="841"/>
    </row>
    <row r="54" spans="1:9" ht="15">
      <c r="A54" s="429"/>
      <c r="B54" s="429"/>
      <c r="C54" s="429"/>
      <c r="D54" s="429"/>
      <c r="E54" s="429"/>
      <c r="F54" s="429"/>
      <c r="G54" s="429"/>
      <c r="H54" s="429"/>
      <c r="I54" s="429"/>
    </row>
  </sheetData>
  <sheetProtection password="CCA6" sheet="1" selectLockedCells="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854</v>
      </c>
      <c r="B1" s="849"/>
      <c r="C1" s="849"/>
      <c r="D1" s="849"/>
      <c r="E1" s="849"/>
      <c r="F1" s="849"/>
      <c r="G1" s="849"/>
      <c r="H1" s="849"/>
      <c r="I1" s="849"/>
    </row>
    <row r="2" spans="1:9" ht="33">
      <c r="A2" s="398"/>
      <c r="B2" s="398"/>
      <c r="C2" s="817" t="s">
        <v>855</v>
      </c>
      <c r="D2" s="817"/>
      <c r="E2" s="817"/>
      <c r="F2" s="398">
        <f>(eff_apyr)</f>
        <v>2020</v>
      </c>
      <c r="G2" s="882" t="s">
        <v>856</v>
      </c>
      <c r="H2" s="882"/>
      <c r="I2" s="398"/>
    </row>
    <row r="3" spans="1:9" ht="14.25" customHeight="1">
      <c r="A3" s="817" t="s">
        <v>857</v>
      </c>
      <c r="B3" s="817"/>
      <c r="C3" s="817"/>
      <c r="D3" s="817"/>
      <c r="E3" s="817"/>
      <c r="F3" s="817"/>
      <c r="G3" s="817"/>
      <c r="H3" s="817"/>
      <c r="I3" s="817"/>
    </row>
    <row r="4" spans="1:9" ht="1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5">
      <c r="A7" s="839"/>
      <c r="B7" s="839"/>
      <c r="C7" s="839"/>
      <c r="D7" s="839"/>
      <c r="E7" s="839"/>
      <c r="F7" s="839"/>
      <c r="G7" s="839"/>
      <c r="H7" s="839"/>
      <c r="I7" s="839"/>
    </row>
    <row r="8" spans="1:9" ht="15">
      <c r="A8" s="429" t="s">
        <v>858</v>
      </c>
      <c r="B8" s="881"/>
      <c r="C8" s="881"/>
      <c r="D8" s="824" t="s">
        <v>859</v>
      </c>
      <c r="E8" s="824"/>
      <c r="F8" s="824"/>
      <c r="G8" s="824"/>
      <c r="H8" s="824"/>
      <c r="I8" s="824"/>
    </row>
    <row r="9" spans="1:9" ht="15">
      <c r="A9" s="829">
        <f>(countyormunicipality)</f>
        <v>0</v>
      </c>
      <c r="B9" s="829"/>
      <c r="C9" s="829"/>
      <c r="D9" s="829"/>
      <c r="E9" s="829"/>
      <c r="F9" s="824" t="s">
        <v>860</v>
      </c>
      <c r="G9" s="824"/>
      <c r="H9" s="824"/>
      <c r="I9" s="824"/>
    </row>
    <row r="10" spans="1:9" ht="15">
      <c r="A10" s="824"/>
      <c r="B10" s="824"/>
      <c r="C10" s="824"/>
      <c r="D10" s="824"/>
      <c r="E10" s="824"/>
      <c r="F10" s="824"/>
      <c r="G10" s="824"/>
      <c r="H10" s="824"/>
      <c r="I10" s="824"/>
    </row>
    <row r="11" spans="1:9" ht="15">
      <c r="A11" s="839"/>
      <c r="B11" s="839"/>
      <c r="C11" s="839"/>
      <c r="D11" s="839"/>
      <c r="E11" s="839"/>
      <c r="F11" s="839"/>
      <c r="G11" s="839"/>
      <c r="H11" s="839"/>
      <c r="I11" s="839"/>
    </row>
    <row r="12" spans="1:9" ht="15">
      <c r="A12" s="839"/>
      <c r="B12" s="824" t="s">
        <v>861</v>
      </c>
      <c r="C12" s="824"/>
      <c r="D12" s="824"/>
      <c r="E12" s="475" t="s">
        <v>523</v>
      </c>
      <c r="F12" s="476"/>
      <c r="G12" s="446" t="s">
        <v>862</v>
      </c>
      <c r="H12" s="839"/>
      <c r="I12" s="839"/>
    </row>
    <row r="13" spans="1:9" ht="15">
      <c r="A13" s="839"/>
      <c r="B13" s="824" t="s">
        <v>863</v>
      </c>
      <c r="C13" s="824"/>
      <c r="D13" s="824"/>
      <c r="E13" s="438" t="s">
        <v>523</v>
      </c>
      <c r="F13" s="477"/>
      <c r="G13" s="446" t="s">
        <v>862</v>
      </c>
      <c r="H13" s="839"/>
      <c r="I13" s="839"/>
    </row>
    <row r="14" spans="1:9" ht="15">
      <c r="A14" s="839"/>
      <c r="B14" s="824" t="s">
        <v>864</v>
      </c>
      <c r="C14" s="824"/>
      <c r="D14" s="824"/>
      <c r="E14" s="438" t="s">
        <v>523</v>
      </c>
      <c r="F14" s="477"/>
      <c r="G14" s="446" t="s">
        <v>862</v>
      </c>
      <c r="H14" s="839"/>
      <c r="I14" s="839"/>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29">
        <f>(countyormunicipality)</f>
        <v>0</v>
      </c>
      <c r="B19" s="829"/>
      <c r="C19" s="824" t="s">
        <v>866</v>
      </c>
      <c r="D19" s="824"/>
      <c r="E19" s="824"/>
      <c r="F19" s="824"/>
      <c r="G19" s="430">
        <f>(eff_txyr)</f>
        <v>2019</v>
      </c>
      <c r="H19" s="824" t="s">
        <v>867</v>
      </c>
      <c r="I19" s="824"/>
    </row>
    <row r="20" spans="1:9" ht="15">
      <c r="A20" s="429" t="s">
        <v>868</v>
      </c>
      <c r="B20" s="829">
        <f>(eff_apyr)</f>
        <v>2020</v>
      </c>
      <c r="C20" s="829"/>
      <c r="D20" s="824" t="s">
        <v>869</v>
      </c>
      <c r="E20" s="824"/>
      <c r="F20" s="824"/>
      <c r="G20" s="824"/>
      <c r="H20" s="824"/>
      <c r="I20" s="824"/>
    </row>
    <row r="21" spans="1:9" ht="15">
      <c r="A21" s="839"/>
      <c r="B21" s="839"/>
      <c r="C21" s="839"/>
      <c r="D21" s="839"/>
      <c r="E21" s="839"/>
      <c r="F21" s="839"/>
      <c r="G21" s="839"/>
      <c r="H21" s="839"/>
      <c r="I21" s="839"/>
    </row>
    <row r="22" spans="1:9" ht="15">
      <c r="A22" s="839"/>
      <c r="B22" s="839"/>
      <c r="C22" s="839"/>
      <c r="D22" s="839"/>
      <c r="E22" s="839"/>
      <c r="F22" s="839"/>
      <c r="G22" s="839"/>
      <c r="H22" s="839"/>
      <c r="I22" s="839"/>
    </row>
    <row r="23" spans="1:9" ht="15">
      <c r="A23" s="824"/>
      <c r="B23" s="824"/>
      <c r="C23" s="824"/>
      <c r="D23" s="824"/>
      <c r="E23" s="824"/>
      <c r="F23" s="824"/>
      <c r="G23" s="824"/>
      <c r="H23" s="824"/>
      <c r="I23" s="824"/>
    </row>
    <row r="24" spans="1:9" ht="15">
      <c r="A24" s="839"/>
      <c r="B24" s="839"/>
      <c r="C24" s="839"/>
      <c r="D24" s="839"/>
      <c r="E24" s="839"/>
      <c r="F24" s="839"/>
      <c r="G24" s="839"/>
      <c r="H24" s="839"/>
      <c r="I24" s="839"/>
    </row>
    <row r="25" spans="1:9" ht="14.25">
      <c r="A25" s="840" t="s">
        <v>870</v>
      </c>
      <c r="B25" s="840"/>
      <c r="C25" s="840"/>
      <c r="D25" s="840"/>
      <c r="E25" s="840"/>
      <c r="F25" s="840"/>
      <c r="G25" s="840"/>
      <c r="H25" s="840"/>
      <c r="I25" s="840"/>
    </row>
    <row r="26" spans="1:9" ht="15">
      <c r="A26" s="839" t="s">
        <v>871</v>
      </c>
      <c r="B26" s="839"/>
      <c r="C26" s="839"/>
      <c r="D26" s="839"/>
      <c r="E26" s="839"/>
      <c r="F26" s="839"/>
      <c r="G26" s="839"/>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24" t="s">
        <v>872</v>
      </c>
      <c r="B29" s="824"/>
      <c r="C29" s="824"/>
      <c r="D29" s="824"/>
      <c r="E29" s="824"/>
      <c r="F29" s="824"/>
      <c r="G29" s="824"/>
      <c r="H29" s="824"/>
      <c r="I29" s="824"/>
    </row>
    <row r="30" spans="1:9" ht="15">
      <c r="A30" s="850">
        <f>(nameofcountyormunicipaltaxassessor_collector)</f>
        <v>0</v>
      </c>
      <c r="B30" s="850"/>
      <c r="C30" s="850"/>
      <c r="D30" s="850"/>
      <c r="E30" s="850"/>
      <c r="F30" s="850"/>
      <c r="G30" s="824"/>
      <c r="H30" s="824"/>
      <c r="I30" s="824"/>
    </row>
    <row r="31" spans="1:9" ht="15">
      <c r="A31" s="883">
        <f>(countyormunicipality)</f>
        <v>0</v>
      </c>
      <c r="B31" s="883"/>
      <c r="C31" s="883"/>
      <c r="D31" s="883"/>
      <c r="E31" s="883"/>
      <c r="F31" s="883"/>
      <c r="G31" s="824" t="s">
        <v>873</v>
      </c>
      <c r="H31" s="824"/>
      <c r="I31" s="824"/>
    </row>
    <row r="32" spans="1:9" ht="15">
      <c r="A32" s="884">
        <f>(address)</f>
        <v>0</v>
      </c>
      <c r="B32" s="884"/>
      <c r="C32" s="884"/>
      <c r="D32" s="884"/>
      <c r="E32" s="884"/>
      <c r="F32" s="884"/>
      <c r="G32" s="884"/>
      <c r="H32" s="884"/>
      <c r="I32" s="884"/>
    </row>
    <row r="33" spans="1:9" ht="15">
      <c r="A33" s="883">
        <f>(telephonenumber)</f>
        <v>0</v>
      </c>
      <c r="B33" s="883"/>
      <c r="C33" s="883"/>
      <c r="D33" s="883"/>
      <c r="E33" s="883"/>
      <c r="F33" s="883"/>
      <c r="G33" s="836"/>
      <c r="H33" s="836"/>
      <c r="I33" s="836"/>
    </row>
    <row r="34" spans="1:9" ht="15">
      <c r="A34" s="850">
        <f>(emailaddress)</f>
        <v>0</v>
      </c>
      <c r="B34" s="850"/>
      <c r="C34" s="850"/>
      <c r="D34" s="850"/>
      <c r="E34" s="850"/>
      <c r="F34" s="850"/>
      <c r="G34" s="850"/>
      <c r="H34" s="850"/>
      <c r="I34" s="850"/>
    </row>
    <row r="35" spans="1:9" ht="15">
      <c r="A35" s="883">
        <f>(websiteaddress)</f>
        <v>0</v>
      </c>
      <c r="B35" s="883"/>
      <c r="C35" s="883"/>
      <c r="D35" s="883"/>
      <c r="E35" s="883"/>
      <c r="F35" s="883"/>
      <c r="G35" s="883"/>
      <c r="H35" s="883"/>
      <c r="I35" s="883"/>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39"/>
      <c r="B40" s="839"/>
      <c r="C40" s="839"/>
      <c r="D40" s="839"/>
      <c r="E40" s="839"/>
      <c r="F40" s="839"/>
      <c r="G40" s="839"/>
      <c r="H40" s="839"/>
      <c r="I40" s="839"/>
    </row>
    <row r="41" spans="1:9" ht="14.25">
      <c r="A41" s="827"/>
      <c r="B41" s="827"/>
      <c r="C41" s="827"/>
      <c r="D41" s="827"/>
      <c r="E41" s="827"/>
      <c r="F41" s="827"/>
      <c r="G41" s="827"/>
      <c r="H41" s="827"/>
      <c r="I41" s="827"/>
    </row>
    <row r="42" spans="1:9" ht="15">
      <c r="A42" s="839"/>
      <c r="B42" s="839"/>
      <c r="C42" s="839"/>
      <c r="D42" s="839"/>
      <c r="E42" s="839"/>
      <c r="F42" s="839"/>
      <c r="G42" s="839"/>
      <c r="H42" s="839"/>
      <c r="I42" s="839"/>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874</v>
      </c>
      <c r="B1" s="849"/>
      <c r="C1" s="849"/>
      <c r="D1" s="849"/>
      <c r="E1" s="849"/>
      <c r="F1" s="849"/>
      <c r="G1" s="849"/>
      <c r="H1" s="849"/>
      <c r="I1" s="849"/>
    </row>
    <row r="2" spans="1:9" ht="33">
      <c r="A2" s="398"/>
      <c r="B2" s="398"/>
      <c r="C2" s="885" t="s">
        <v>875</v>
      </c>
      <c r="D2" s="885"/>
      <c r="E2" s="885"/>
      <c r="F2" s="398">
        <f>SUM(eff_apyr)</f>
        <v>2020</v>
      </c>
      <c r="G2" s="882" t="s">
        <v>856</v>
      </c>
      <c r="H2" s="882"/>
      <c r="I2" s="398"/>
    </row>
    <row r="3" spans="1:9" ht="14.25" customHeight="1">
      <c r="A3" s="817" t="s">
        <v>857</v>
      </c>
      <c r="B3" s="817"/>
      <c r="C3" s="817"/>
      <c r="D3" s="817"/>
      <c r="E3" s="817"/>
      <c r="F3" s="817"/>
      <c r="G3" s="817"/>
      <c r="H3" s="817"/>
      <c r="I3" s="817"/>
    </row>
    <row r="4" spans="1:9" ht="14.2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2.75">
      <c r="A7" s="843"/>
      <c r="B7" s="843"/>
      <c r="C7" s="843"/>
      <c r="D7" s="843"/>
      <c r="E7" s="843"/>
      <c r="F7" s="843"/>
      <c r="G7" s="843"/>
      <c r="H7" s="843"/>
      <c r="I7" s="843"/>
    </row>
    <row r="8" spans="1:9" ht="15">
      <c r="A8" s="429" t="s">
        <v>858</v>
      </c>
      <c r="B8" s="881"/>
      <c r="C8" s="881"/>
      <c r="D8" s="824" t="s">
        <v>859</v>
      </c>
      <c r="E8" s="824"/>
      <c r="F8" s="824"/>
      <c r="G8" s="824"/>
      <c r="H8" s="824"/>
      <c r="I8" s="824"/>
    </row>
    <row r="9" spans="1:9" ht="15">
      <c r="A9" s="829">
        <f>(countyormunicipality)</f>
        <v>0</v>
      </c>
      <c r="B9" s="829"/>
      <c r="C9" s="829"/>
      <c r="D9" s="829"/>
      <c r="E9" s="829"/>
      <c r="F9" s="824" t="s">
        <v>876</v>
      </c>
      <c r="G9" s="824"/>
      <c r="H9" s="824"/>
      <c r="I9" s="824"/>
    </row>
    <row r="10" spans="1:9" ht="15">
      <c r="A10" s="838" t="s">
        <v>877</v>
      </c>
      <c r="B10" s="838"/>
      <c r="C10" s="838"/>
      <c r="D10" s="838"/>
      <c r="E10" s="838"/>
      <c r="F10" s="824"/>
      <c r="G10" s="824"/>
      <c r="H10" s="824"/>
      <c r="I10" s="824"/>
    </row>
    <row r="11" spans="1:9" ht="15">
      <c r="A11" s="839"/>
      <c r="B11" s="839"/>
      <c r="C11" s="839"/>
      <c r="D11" s="839"/>
      <c r="E11" s="839"/>
      <c r="F11" s="839"/>
      <c r="G11" s="839"/>
      <c r="H11" s="839"/>
      <c r="I11" s="839"/>
    </row>
    <row r="12" spans="1:9" ht="15">
      <c r="A12" s="824" t="s">
        <v>878</v>
      </c>
      <c r="B12" s="824"/>
      <c r="C12" s="839">
        <f>(countyormunicipality)</f>
        <v>0</v>
      </c>
      <c r="D12" s="839"/>
      <c r="E12" s="839"/>
      <c r="F12" s="839"/>
      <c r="G12" s="824" t="s">
        <v>879</v>
      </c>
      <c r="H12" s="824"/>
      <c r="I12" s="824"/>
    </row>
    <row r="13" spans="1:9" ht="16.5" customHeight="1">
      <c r="A13" s="824" t="s">
        <v>880</v>
      </c>
      <c r="B13" s="824"/>
      <c r="C13" s="824"/>
      <c r="D13" s="862"/>
      <c r="E13" s="862"/>
      <c r="F13" s="862"/>
      <c r="G13" s="862"/>
      <c r="H13" s="862"/>
      <c r="I13" s="862"/>
    </row>
    <row r="14" spans="1:9" ht="15">
      <c r="A14" s="839"/>
      <c r="B14" s="839"/>
      <c r="C14" s="839"/>
      <c r="D14" s="839"/>
      <c r="E14" s="839"/>
      <c r="F14" s="839"/>
      <c r="G14" s="839"/>
      <c r="H14" s="839"/>
      <c r="I14" s="839"/>
    </row>
    <row r="15" spans="1:9" ht="15">
      <c r="A15" s="824" t="s">
        <v>861</v>
      </c>
      <c r="B15" s="824"/>
      <c r="C15" s="824"/>
      <c r="D15" s="824"/>
      <c r="E15" s="475" t="s">
        <v>523</v>
      </c>
      <c r="F15" s="476"/>
      <c r="G15" s="446" t="s">
        <v>862</v>
      </c>
      <c r="H15" s="839"/>
      <c r="I15" s="839"/>
    </row>
    <row r="16" spans="1:9" ht="15">
      <c r="A16" s="824" t="s">
        <v>863</v>
      </c>
      <c r="B16" s="824"/>
      <c r="C16" s="824"/>
      <c r="D16" s="824"/>
      <c r="E16" s="438" t="s">
        <v>523</v>
      </c>
      <c r="F16" s="477"/>
      <c r="G16" s="446" t="s">
        <v>862</v>
      </c>
      <c r="H16" s="839"/>
      <c r="I16" s="839"/>
    </row>
    <row r="17" spans="1:9" ht="15">
      <c r="A17" s="824" t="s">
        <v>864</v>
      </c>
      <c r="B17" s="824"/>
      <c r="C17" s="824"/>
      <c r="D17" s="824"/>
      <c r="E17" s="438" t="s">
        <v>523</v>
      </c>
      <c r="F17" s="477"/>
      <c r="G17" s="446" t="s">
        <v>862</v>
      </c>
      <c r="H17" s="839"/>
      <c r="I17" s="839"/>
    </row>
    <row r="18" spans="1:9" ht="15">
      <c r="A18" s="824" t="s">
        <v>881</v>
      </c>
      <c r="B18" s="824"/>
      <c r="C18" s="824"/>
      <c r="D18" s="824"/>
      <c r="E18" s="438" t="s">
        <v>523</v>
      </c>
      <c r="F18" s="436"/>
      <c r="G18" s="446" t="s">
        <v>862</v>
      </c>
      <c r="H18" s="839"/>
      <c r="I18" s="839"/>
    </row>
    <row r="19" spans="1:9" ht="15">
      <c r="A19" s="839"/>
      <c r="B19" s="839"/>
      <c r="C19" s="839"/>
      <c r="D19" s="839"/>
      <c r="E19" s="839"/>
      <c r="F19" s="839"/>
      <c r="G19" s="839"/>
      <c r="H19" s="839"/>
      <c r="I19" s="839"/>
    </row>
    <row r="20" spans="1:9" ht="15">
      <c r="A20" s="824" t="s">
        <v>865</v>
      </c>
      <c r="B20" s="824"/>
      <c r="C20" s="824"/>
      <c r="D20" s="824"/>
      <c r="E20" s="824"/>
      <c r="F20" s="824"/>
      <c r="G20" s="824"/>
      <c r="H20" s="824"/>
      <c r="I20" s="824"/>
    </row>
    <row r="21" spans="1:9" ht="15">
      <c r="A21" s="829">
        <f>(countyormunicipality)</f>
        <v>0</v>
      </c>
      <c r="B21" s="829"/>
      <c r="C21" s="824" t="s">
        <v>866</v>
      </c>
      <c r="D21" s="824"/>
      <c r="E21" s="824"/>
      <c r="F21" s="824"/>
      <c r="G21" s="478">
        <f>(eff_txyr)</f>
        <v>2019</v>
      </c>
      <c r="H21" s="824" t="s">
        <v>867</v>
      </c>
      <c r="I21" s="824"/>
    </row>
    <row r="22" spans="1:9" ht="15">
      <c r="A22" s="429" t="s">
        <v>868</v>
      </c>
      <c r="B22" s="829">
        <f>(eff_apyr)</f>
        <v>2020</v>
      </c>
      <c r="C22" s="829"/>
      <c r="D22" s="824" t="s">
        <v>869</v>
      </c>
      <c r="E22" s="824"/>
      <c r="F22" s="824"/>
      <c r="G22" s="824"/>
      <c r="H22" s="824"/>
      <c r="I22" s="824"/>
    </row>
    <row r="23" spans="1:9" ht="15">
      <c r="A23" s="839"/>
      <c r="B23" s="839"/>
      <c r="C23" s="839"/>
      <c r="D23" s="839"/>
      <c r="E23" s="839"/>
      <c r="F23" s="839"/>
      <c r="G23" s="839"/>
      <c r="H23" s="839"/>
      <c r="I23" s="839"/>
    </row>
    <row r="24" spans="1:9" ht="15">
      <c r="A24" s="824" t="s">
        <v>882</v>
      </c>
      <c r="B24" s="824"/>
      <c r="C24" s="824"/>
      <c r="D24" s="824"/>
      <c r="E24" s="824"/>
      <c r="F24" s="829">
        <f>(countyormunicipality)</f>
        <v>0</v>
      </c>
      <c r="G24" s="829"/>
      <c r="H24" s="446" t="s">
        <v>883</v>
      </c>
      <c r="I24" s="446"/>
    </row>
    <row r="25" spans="1:9" ht="15">
      <c r="A25" s="824" t="s">
        <v>884</v>
      </c>
      <c r="B25" s="824"/>
      <c r="C25" s="824"/>
      <c r="D25" s="824"/>
      <c r="E25" s="824"/>
      <c r="F25" s="824"/>
      <c r="G25" s="824"/>
      <c r="H25" s="824"/>
      <c r="I25" s="824"/>
    </row>
    <row r="26" spans="1:9" ht="15">
      <c r="A26" s="839"/>
      <c r="B26" s="839"/>
      <c r="C26" s="839"/>
      <c r="D26" s="839"/>
      <c r="E26" s="839"/>
      <c r="F26" s="839"/>
      <c r="G26" s="839"/>
      <c r="H26" s="839"/>
      <c r="I26" s="839"/>
    </row>
    <row r="27" spans="1:9" ht="14.25">
      <c r="A27" s="840" t="s">
        <v>870</v>
      </c>
      <c r="B27" s="840"/>
      <c r="C27" s="840"/>
      <c r="D27" s="840"/>
      <c r="E27" s="840"/>
      <c r="F27" s="840"/>
      <c r="G27" s="840"/>
      <c r="H27" s="840"/>
      <c r="I27" s="840"/>
    </row>
    <row r="28" spans="1:9" ht="15">
      <c r="A28" s="839" t="s">
        <v>871</v>
      </c>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24" t="s">
        <v>872</v>
      </c>
      <c r="B31" s="824"/>
      <c r="C31" s="824"/>
      <c r="D31" s="824"/>
      <c r="E31" s="824"/>
      <c r="F31" s="824"/>
      <c r="G31" s="824"/>
      <c r="H31" s="824"/>
      <c r="I31" s="824"/>
    </row>
    <row r="32" spans="1:9" ht="15">
      <c r="A32" s="850">
        <f>(nameofcountyormunicipaltaxassessor_collector)</f>
        <v>0</v>
      </c>
      <c r="B32" s="850"/>
      <c r="C32" s="850"/>
      <c r="D32" s="850"/>
      <c r="E32" s="850"/>
      <c r="F32" s="850"/>
      <c r="G32" s="824"/>
      <c r="H32" s="824"/>
      <c r="I32" s="824"/>
    </row>
    <row r="33" spans="1:9" ht="15">
      <c r="A33" s="883">
        <f>(countyormunicipality)</f>
        <v>0</v>
      </c>
      <c r="B33" s="883"/>
      <c r="C33" s="883"/>
      <c r="D33" s="883"/>
      <c r="E33" s="883"/>
      <c r="F33" s="883"/>
      <c r="G33" s="824" t="s">
        <v>873</v>
      </c>
      <c r="H33" s="824"/>
      <c r="I33" s="824"/>
    </row>
    <row r="34" spans="1:9" ht="15">
      <c r="A34" s="850">
        <f>(address)</f>
        <v>0</v>
      </c>
      <c r="B34" s="850"/>
      <c r="C34" s="850"/>
      <c r="D34" s="850"/>
      <c r="E34" s="850"/>
      <c r="F34" s="850"/>
      <c r="G34" s="850"/>
      <c r="H34" s="850"/>
      <c r="I34" s="850"/>
    </row>
    <row r="35" spans="1:9" ht="15">
      <c r="A35" s="886">
        <f>(telephonenumber)</f>
        <v>0</v>
      </c>
      <c r="B35" s="886"/>
      <c r="C35" s="886"/>
      <c r="D35" s="886"/>
      <c r="E35" s="886"/>
      <c r="F35" s="886"/>
      <c r="G35" s="838"/>
      <c r="H35" s="838"/>
      <c r="I35" s="838"/>
    </row>
    <row r="36" spans="1:9" ht="15">
      <c r="A36" s="850">
        <f>(emailaddress)</f>
        <v>0</v>
      </c>
      <c r="B36" s="850"/>
      <c r="C36" s="850"/>
      <c r="D36" s="850"/>
      <c r="E36" s="850"/>
      <c r="F36" s="850"/>
      <c r="G36" s="850"/>
      <c r="H36" s="850"/>
      <c r="I36" s="850"/>
    </row>
    <row r="37" spans="1:9" ht="15">
      <c r="A37" s="883">
        <f>(websiteaddress)</f>
        <v>0</v>
      </c>
      <c r="B37" s="883"/>
      <c r="C37" s="883"/>
      <c r="D37" s="883"/>
      <c r="E37" s="883"/>
      <c r="F37" s="883"/>
      <c r="G37" s="883"/>
      <c r="H37" s="883"/>
      <c r="I37" s="883"/>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39"/>
      <c r="B41" s="839"/>
      <c r="C41" s="839"/>
      <c r="D41" s="839"/>
      <c r="E41" s="839"/>
      <c r="F41" s="839"/>
      <c r="G41" s="839"/>
      <c r="H41" s="839"/>
      <c r="I41" s="839"/>
    </row>
    <row r="42" spans="1:9" ht="15">
      <c r="A42" s="446" t="s">
        <v>886</v>
      </c>
      <c r="B42" s="830"/>
      <c r="C42" s="830"/>
      <c r="D42" s="830"/>
      <c r="E42" s="433" t="s">
        <v>611</v>
      </c>
      <c r="F42" s="829">
        <f>(meetingplace)</f>
        <v>0</v>
      </c>
      <c r="G42" s="829"/>
      <c r="H42" s="829"/>
      <c r="I42" s="829"/>
    </row>
    <row r="43" spans="1:9" ht="14.25">
      <c r="A43" s="827"/>
      <c r="B43" s="827"/>
      <c r="C43" s="827"/>
      <c r="D43" s="827"/>
      <c r="E43" s="827"/>
      <c r="F43" s="827"/>
      <c r="G43" s="827"/>
      <c r="H43" s="827"/>
      <c r="I43" s="827"/>
    </row>
    <row r="44" spans="1:9" ht="15">
      <c r="A44" s="429" t="s">
        <v>887</v>
      </c>
      <c r="B44" s="830"/>
      <c r="C44" s="830"/>
      <c r="D44" s="830"/>
      <c r="E44" s="433" t="s">
        <v>675</v>
      </c>
      <c r="F44" s="829">
        <f>(meetingplace)</f>
        <v>0</v>
      </c>
      <c r="G44" s="829"/>
      <c r="H44" s="829"/>
      <c r="I44" s="829"/>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61">
      <selection activeCell="D87" sqref="D87"/>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70" t="s">
        <v>94</v>
      </c>
      <c r="B1" s="570"/>
      <c r="C1" s="570"/>
      <c r="D1" s="54" t="s">
        <v>95</v>
      </c>
    </row>
    <row r="2" spans="1:4" ht="25.5">
      <c r="A2" s="628" t="s">
        <v>96</v>
      </c>
      <c r="B2" s="628"/>
      <c r="C2" s="628"/>
      <c r="D2" s="55">
        <v>44039</v>
      </c>
    </row>
    <row r="3" spans="1:4" ht="20.25">
      <c r="A3" s="620" t="s">
        <v>97</v>
      </c>
      <c r="B3" s="620"/>
      <c r="C3" s="620"/>
      <c r="D3" s="620"/>
    </row>
    <row r="4" spans="1:4" ht="15">
      <c r="A4" s="621" t="str">
        <f>(eff_desc)</f>
        <v>GLI-LIPSCOMB COUNTY (2020)</v>
      </c>
      <c r="B4" s="621"/>
      <c r="C4" s="622" t="s">
        <v>98</v>
      </c>
      <c r="D4" s="623"/>
    </row>
    <row r="5" spans="1:4" ht="15">
      <c r="A5" s="624" t="s">
        <v>99</v>
      </c>
      <c r="B5" s="625"/>
      <c r="C5" s="626" t="s">
        <v>100</v>
      </c>
      <c r="D5" s="627"/>
    </row>
    <row r="6" spans="1:4" ht="12" customHeight="1">
      <c r="A6" s="598"/>
      <c r="B6" s="598"/>
      <c r="C6" s="598"/>
      <c r="D6" s="598"/>
    </row>
    <row r="7" spans="1:4" ht="196.5" customHeight="1">
      <c r="A7" s="612" t="s">
        <v>101</v>
      </c>
      <c r="B7" s="613"/>
      <c r="C7" s="613"/>
      <c r="D7" s="613"/>
    </row>
    <row r="8" spans="1:4" ht="15.75">
      <c r="A8" s="599" t="s">
        <v>102</v>
      </c>
      <c r="B8" s="599"/>
      <c r="C8" s="599"/>
      <c r="D8" s="599"/>
    </row>
    <row r="9" spans="1:4" ht="40.5" customHeight="1">
      <c r="A9" s="606" t="s">
        <v>103</v>
      </c>
      <c r="B9" s="607"/>
      <c r="C9" s="607"/>
      <c r="D9" s="607"/>
    </row>
    <row r="10" spans="1:4" ht="33.75" customHeight="1">
      <c r="A10" s="57" t="s">
        <v>104</v>
      </c>
      <c r="B10" s="616" t="s">
        <v>105</v>
      </c>
      <c r="C10" s="617"/>
      <c r="D10" s="58" t="s">
        <v>106</v>
      </c>
    </row>
    <row r="11" spans="1:4" ht="78.75" customHeight="1">
      <c r="A11" s="59">
        <v>1</v>
      </c>
      <c r="B11" s="593" t="s">
        <v>107</v>
      </c>
      <c r="C11" s="594"/>
      <c r="D11" s="60">
        <f>SUM(eff_histtxblrecog)</f>
        <v>659852804</v>
      </c>
    </row>
    <row r="12" spans="1:4" ht="34.5" customHeight="1">
      <c r="A12" s="61">
        <v>2</v>
      </c>
      <c r="B12" s="602" t="s">
        <v>108</v>
      </c>
      <c r="C12" s="603"/>
      <c r="D12" s="64">
        <f>SUM(eff_histtaxceiling)</f>
        <v>0</v>
      </c>
    </row>
    <row r="13" spans="1:4" ht="23.25" customHeight="1">
      <c r="A13" s="59">
        <v>3</v>
      </c>
      <c r="B13" s="65" t="s">
        <v>109</v>
      </c>
      <c r="C13" s="66"/>
      <c r="D13" s="60">
        <f>SUM(D11-D12)</f>
        <v>659852804</v>
      </c>
    </row>
    <row r="14" spans="1:4" ht="21" customHeight="1">
      <c r="A14" s="59">
        <v>4</v>
      </c>
      <c r="B14" s="608" t="s">
        <v>110</v>
      </c>
      <c r="C14" s="594"/>
      <c r="D14" s="67">
        <f>SUM(eff_histtaxrate)*100</f>
        <v>0.53883</v>
      </c>
    </row>
    <row r="15" spans="1:4" ht="37.5" customHeight="1">
      <c r="A15" s="600">
        <v>5</v>
      </c>
      <c r="B15" s="618" t="s">
        <v>111</v>
      </c>
      <c r="C15" s="619"/>
      <c r="D15" s="614"/>
    </row>
    <row r="16" spans="1:4" ht="21.75" customHeight="1">
      <c r="A16" s="601"/>
      <c r="B16" s="68" t="s">
        <v>112</v>
      </c>
      <c r="C16" s="69">
        <v>0</v>
      </c>
      <c r="D16" s="615"/>
    </row>
    <row r="17" spans="1:4" ht="21" customHeight="1">
      <c r="A17" s="601"/>
      <c r="B17" s="68" t="s">
        <v>113</v>
      </c>
      <c r="C17" s="71">
        <v>0</v>
      </c>
      <c r="D17" s="615"/>
    </row>
    <row r="18" spans="1:4" ht="21.75" customHeight="1">
      <c r="A18" s="61"/>
      <c r="B18" s="72" t="s">
        <v>114</v>
      </c>
      <c r="C18" s="73"/>
      <c r="D18" s="74">
        <f>SUM(C16-C17)</f>
        <v>0</v>
      </c>
    </row>
    <row r="19" spans="1:4" ht="18" customHeight="1">
      <c r="A19" s="579">
        <v>6</v>
      </c>
      <c r="B19" s="610" t="s">
        <v>115</v>
      </c>
      <c r="C19" s="611"/>
      <c r="D19" s="75"/>
    </row>
    <row r="20" spans="1:4" ht="21.75" customHeight="1">
      <c r="A20" s="580"/>
      <c r="B20" s="76" t="s">
        <v>116</v>
      </c>
      <c r="C20" s="77">
        <v>0</v>
      </c>
      <c r="D20" s="75"/>
    </row>
    <row r="21" spans="1:4" ht="21.75" customHeight="1">
      <c r="A21" s="580"/>
      <c r="B21" s="76" t="s">
        <v>117</v>
      </c>
      <c r="C21" s="78">
        <v>0</v>
      </c>
      <c r="D21" s="75"/>
    </row>
    <row r="22" spans="1:4" ht="21.75" customHeight="1">
      <c r="A22" s="580"/>
      <c r="B22" s="631" t="s">
        <v>118</v>
      </c>
      <c r="C22" s="632"/>
      <c r="D22" s="70">
        <f>SUM(C20-C21)</f>
        <v>0</v>
      </c>
    </row>
    <row r="23" spans="1:4" ht="21.75" customHeight="1">
      <c r="A23" s="80">
        <v>7</v>
      </c>
      <c r="B23" s="634" t="s">
        <v>119</v>
      </c>
      <c r="C23" s="635"/>
      <c r="D23" s="81">
        <f>SUM(D18,D22)</f>
        <v>0</v>
      </c>
    </row>
    <row r="24" spans="1:4" ht="21.75" customHeight="1">
      <c r="A24" s="80">
        <v>8</v>
      </c>
      <c r="B24" s="634" t="s">
        <v>120</v>
      </c>
      <c r="C24" s="574"/>
      <c r="D24" s="81">
        <f>SUM(D13,D23)</f>
        <v>659852804</v>
      </c>
    </row>
    <row r="25" spans="1:4" ht="34.5" customHeight="1">
      <c r="A25" s="80">
        <v>9</v>
      </c>
      <c r="B25" s="575" t="s">
        <v>121</v>
      </c>
      <c r="C25" s="574"/>
      <c r="D25" s="82">
        <v>0</v>
      </c>
    </row>
    <row r="26" spans="1:4" ht="18.75">
      <c r="A26" s="570" t="s">
        <v>94</v>
      </c>
      <c r="B26" s="570"/>
      <c r="C26" s="570"/>
      <c r="D26" s="54" t="s">
        <v>95</v>
      </c>
    </row>
    <row r="27" spans="1:4" ht="35.25" customHeight="1">
      <c r="A27" s="83" t="s">
        <v>104</v>
      </c>
      <c r="B27" s="609" t="s">
        <v>122</v>
      </c>
      <c r="C27" s="609"/>
      <c r="D27" s="84" t="s">
        <v>106</v>
      </c>
    </row>
    <row r="28" spans="1:4" ht="94.5" customHeight="1">
      <c r="A28" s="600">
        <v>10</v>
      </c>
      <c r="B28" s="618" t="s">
        <v>123</v>
      </c>
      <c r="C28" s="619"/>
      <c r="D28" s="614"/>
    </row>
    <row r="29" spans="1:4" ht="24" customHeight="1">
      <c r="A29" s="601"/>
      <c r="B29" s="68" t="s">
        <v>124</v>
      </c>
      <c r="C29" s="85">
        <f>SUM(eff_histabsolutexempt)</f>
        <v>42213</v>
      </c>
      <c r="D29" s="615"/>
    </row>
    <row r="30" spans="1:4" ht="33" customHeight="1">
      <c r="A30" s="601"/>
      <c r="B30" s="68" t="s">
        <v>125</v>
      </c>
      <c r="C30" s="86">
        <f>SUM(eff_partialexempt)</f>
        <v>210150</v>
      </c>
      <c r="D30" s="615"/>
    </row>
    <row r="31" spans="1:4" ht="23.25" customHeight="1">
      <c r="A31" s="61"/>
      <c r="B31" s="62" t="s">
        <v>126</v>
      </c>
      <c r="C31" s="63"/>
      <c r="D31" s="87">
        <f>SUM(C29,C30)</f>
        <v>252363</v>
      </c>
    </row>
    <row r="32" spans="1:4" ht="66.75" customHeight="1">
      <c r="A32" s="600">
        <v>11</v>
      </c>
      <c r="B32" s="589" t="s">
        <v>127</v>
      </c>
      <c r="C32" s="633"/>
      <c r="D32" s="638"/>
    </row>
    <row r="33" spans="1:4" ht="22.5" customHeight="1">
      <c r="A33" s="601"/>
      <c r="B33" s="68" t="s">
        <v>128</v>
      </c>
      <c r="C33" s="88">
        <f>SUM(eff_histprdmkt)</f>
        <v>12830</v>
      </c>
      <c r="D33" s="639"/>
    </row>
    <row r="34" spans="1:4" ht="19.5" customHeight="1">
      <c r="A34" s="601"/>
      <c r="B34" s="68" t="s">
        <v>129</v>
      </c>
      <c r="C34" s="89">
        <f>SUM(eff_prd)</f>
        <v>3160</v>
      </c>
      <c r="D34" s="639"/>
    </row>
    <row r="35" spans="1:4" ht="19.5" customHeight="1">
      <c r="A35" s="61"/>
      <c r="B35" s="62" t="s">
        <v>130</v>
      </c>
      <c r="C35" s="63"/>
      <c r="D35" s="64">
        <f>SUM(C33-C34)</f>
        <v>9670</v>
      </c>
    </row>
    <row r="36" spans="1:4" ht="18.75" customHeight="1">
      <c r="A36" s="59">
        <v>12</v>
      </c>
      <c r="B36" s="629" t="s">
        <v>131</v>
      </c>
      <c r="C36" s="630"/>
      <c r="D36" s="60">
        <f>SUM(D25,D31,D35)</f>
        <v>262033</v>
      </c>
    </row>
    <row r="37" spans="1:4" ht="16.5" customHeight="1">
      <c r="A37" s="59">
        <v>13</v>
      </c>
      <c r="B37" s="593" t="s">
        <v>132</v>
      </c>
      <c r="C37" s="630"/>
      <c r="D37" s="60">
        <f>SUM(D24-D36)</f>
        <v>659590771</v>
      </c>
    </row>
    <row r="38" spans="1:4" ht="18.75" customHeight="1">
      <c r="A38" s="59">
        <v>14</v>
      </c>
      <c r="B38" s="593" t="s">
        <v>133</v>
      </c>
      <c r="C38" s="630"/>
      <c r="D38" s="90">
        <f>SUM(D14)*D37/100</f>
        <v>3554072.9513793006</v>
      </c>
    </row>
    <row r="39" spans="1:4" ht="81" customHeight="1">
      <c r="A39" s="59">
        <v>15</v>
      </c>
      <c r="B39" s="593" t="s">
        <v>134</v>
      </c>
      <c r="C39" s="594"/>
      <c r="D39" s="91"/>
    </row>
    <row r="40" spans="1:4" ht="57" customHeight="1">
      <c r="A40" s="59">
        <v>16</v>
      </c>
      <c r="B40" s="593" t="s">
        <v>135</v>
      </c>
      <c r="C40" s="630"/>
      <c r="D40" s="90">
        <f>SUM(D38:D39)</f>
        <v>3554072.9513793006</v>
      </c>
    </row>
    <row r="41" spans="1:4" ht="69" customHeight="1">
      <c r="A41" s="600">
        <v>17</v>
      </c>
      <c r="B41" s="589" t="s">
        <v>136</v>
      </c>
      <c r="C41" s="590"/>
      <c r="D41" s="636"/>
    </row>
    <row r="42" spans="1:4" ht="20.25" customHeight="1">
      <c r="A42" s="601"/>
      <c r="B42" s="68" t="s">
        <v>137</v>
      </c>
      <c r="C42" s="85">
        <f>SUM(eff_txbl)</f>
        <v>453678649</v>
      </c>
      <c r="D42" s="601"/>
    </row>
    <row r="43" spans="1:4" ht="52.5" customHeight="1">
      <c r="A43" s="601"/>
      <c r="B43" s="92" t="s">
        <v>138</v>
      </c>
      <c r="C43" s="86">
        <f>SUM(eff_pollution)</f>
        <v>0</v>
      </c>
      <c r="D43" s="637"/>
    </row>
    <row r="44" spans="1:4" ht="19.5" customHeight="1">
      <c r="A44" s="61"/>
      <c r="B44" s="62" t="s">
        <v>139</v>
      </c>
      <c r="C44" s="63"/>
      <c r="D44" s="64">
        <f>SUM(C42-C43)</f>
        <v>453678649</v>
      </c>
    </row>
    <row r="45" spans="1:4" ht="19.5" customHeight="1">
      <c r="A45" s="570" t="s">
        <v>94</v>
      </c>
      <c r="B45" s="570"/>
      <c r="C45" s="570"/>
      <c r="D45" s="54" t="s">
        <v>95</v>
      </c>
    </row>
    <row r="46" spans="1:4" ht="19.5" customHeight="1">
      <c r="A46" s="93" t="s">
        <v>104</v>
      </c>
      <c r="B46" s="591" t="s">
        <v>122</v>
      </c>
      <c r="C46" s="592"/>
      <c r="D46" s="93" t="s">
        <v>106</v>
      </c>
    </row>
    <row r="47" spans="1:4" ht="33" customHeight="1">
      <c r="A47" s="600">
        <v>18</v>
      </c>
      <c r="B47" s="604" t="s">
        <v>140</v>
      </c>
      <c r="C47" s="605"/>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645" t="s">
        <v>145</v>
      </c>
      <c r="C51" s="646"/>
      <c r="D51" s="101">
        <f>SUM(eff_taxceiling)</f>
        <v>0</v>
      </c>
    </row>
    <row r="52" spans="1:4" ht="25.5" customHeight="1">
      <c r="A52" s="59">
        <v>20</v>
      </c>
      <c r="B52" s="640" t="s">
        <v>146</v>
      </c>
      <c r="C52" s="641"/>
      <c r="D52" s="60">
        <f>SUM(D44,D50)-D51</f>
        <v>453678649</v>
      </c>
    </row>
    <row r="53" spans="1:4" ht="49.5" customHeight="1">
      <c r="A53" s="59">
        <v>21</v>
      </c>
      <c r="B53" s="593" t="s">
        <v>147</v>
      </c>
      <c r="C53" s="594"/>
      <c r="D53" s="102">
        <v>0</v>
      </c>
    </row>
    <row r="54" spans="1:4" ht="92.25" customHeight="1">
      <c r="A54" s="59">
        <v>22</v>
      </c>
      <c r="B54" s="593" t="s">
        <v>148</v>
      </c>
      <c r="C54" s="594"/>
      <c r="D54" s="60">
        <f>SUM(eff_newtxbl)</f>
        <v>2539900</v>
      </c>
    </row>
    <row r="55" spans="1:4" ht="22.5" customHeight="1">
      <c r="A55" s="59">
        <v>23</v>
      </c>
      <c r="B55" s="593" t="s">
        <v>149</v>
      </c>
      <c r="C55" s="594"/>
      <c r="D55" s="60">
        <f>SUM(D53:D54)</f>
        <v>2539900</v>
      </c>
    </row>
    <row r="56" spans="1:4" ht="22.5" customHeight="1">
      <c r="A56" s="59">
        <v>24</v>
      </c>
      <c r="B56" s="593" t="s">
        <v>150</v>
      </c>
      <c r="C56" s="594"/>
      <c r="D56" s="60">
        <f>SUM(D52,-D55)</f>
        <v>451138749</v>
      </c>
    </row>
    <row r="57" spans="1:4" ht="21.75" customHeight="1">
      <c r="A57" s="59">
        <v>25</v>
      </c>
      <c r="B57" s="593" t="s">
        <v>151</v>
      </c>
      <c r="C57" s="594"/>
      <c r="D57" s="103">
        <f>SUM(D40/D56)*100</f>
        <v>0.7878004182210694</v>
      </c>
    </row>
    <row r="58" spans="1:4" ht="19.5" customHeight="1">
      <c r="A58" s="570" t="s">
        <v>94</v>
      </c>
      <c r="B58" s="570"/>
      <c r="C58" s="570"/>
      <c r="D58" s="54" t="s">
        <v>95</v>
      </c>
    </row>
    <row r="59" spans="1:4" ht="29.25" customHeight="1">
      <c r="A59" s="571" t="s">
        <v>152</v>
      </c>
      <c r="B59" s="571"/>
      <c r="C59" s="571"/>
      <c r="D59" s="571"/>
    </row>
    <row r="60" spans="1:4" ht="335.25" customHeight="1">
      <c r="A60" s="651" t="s">
        <v>153</v>
      </c>
      <c r="B60" s="651"/>
      <c r="C60" s="651"/>
      <c r="D60" s="651"/>
    </row>
    <row r="61" spans="1:4" ht="33.75" customHeight="1">
      <c r="A61" s="93" t="s">
        <v>104</v>
      </c>
      <c r="B61" s="591" t="s">
        <v>154</v>
      </c>
      <c r="C61" s="592"/>
      <c r="D61" s="93" t="s">
        <v>106</v>
      </c>
    </row>
    <row r="62" spans="1:4" ht="48.75" customHeight="1">
      <c r="A62" s="104">
        <v>26</v>
      </c>
      <c r="B62" s="645" t="s">
        <v>155</v>
      </c>
      <c r="C62" s="652"/>
      <c r="D62" s="105">
        <v>0</v>
      </c>
    </row>
    <row r="63" spans="1:4" ht="20.25" customHeight="1">
      <c r="A63" s="579">
        <v>27</v>
      </c>
      <c r="B63" s="106" t="s">
        <v>156</v>
      </c>
      <c r="C63" s="107"/>
      <c r="D63" s="108">
        <v>0</v>
      </c>
    </row>
    <row r="64" spans="1:4" ht="39" customHeight="1">
      <c r="A64" s="580"/>
      <c r="B64" s="109" t="s">
        <v>157</v>
      </c>
      <c r="C64" s="110">
        <v>0</v>
      </c>
      <c r="D64" s="111"/>
    </row>
    <row r="65" spans="1:4" ht="68.25" customHeight="1">
      <c r="A65" s="581"/>
      <c r="B65" s="112" t="s">
        <v>158</v>
      </c>
      <c r="C65" s="110">
        <v>0</v>
      </c>
      <c r="D65" s="113"/>
    </row>
    <row r="66" spans="1:4" ht="57" customHeight="1">
      <c r="A66" s="114">
        <v>28</v>
      </c>
      <c r="B66" s="595" t="s">
        <v>159</v>
      </c>
      <c r="C66" s="596"/>
      <c r="D66" s="116">
        <v>0</v>
      </c>
    </row>
    <row r="67" spans="1:4" ht="94.5" customHeight="1">
      <c r="A67" s="579">
        <v>29</v>
      </c>
      <c r="B67" s="610" t="s">
        <v>160</v>
      </c>
      <c r="C67" s="611"/>
      <c r="D67" s="638"/>
    </row>
    <row r="68" spans="1:4" ht="76.5" customHeight="1">
      <c r="A68" s="580"/>
      <c r="B68" s="76" t="s">
        <v>161</v>
      </c>
      <c r="C68" s="117">
        <v>0</v>
      </c>
      <c r="D68" s="650"/>
    </row>
    <row r="69" spans="1:4" ht="21" customHeight="1">
      <c r="A69" s="580"/>
      <c r="B69" s="118" t="s">
        <v>162</v>
      </c>
      <c r="C69" s="117">
        <v>0</v>
      </c>
      <c r="D69" s="650"/>
    </row>
    <row r="70" spans="1:4" ht="50.25" customHeight="1">
      <c r="A70" s="580"/>
      <c r="B70" s="118" t="s">
        <v>163</v>
      </c>
      <c r="C70" s="117">
        <v>0</v>
      </c>
      <c r="D70" s="75"/>
    </row>
    <row r="71" spans="1:4" ht="19.5" customHeight="1">
      <c r="A71" s="581"/>
      <c r="B71" s="119" t="s">
        <v>164</v>
      </c>
      <c r="C71" s="120"/>
      <c r="D71" s="121">
        <f>SUM(C68,-C69,-C70)</f>
        <v>0</v>
      </c>
    </row>
    <row r="72" spans="1:4" ht="31.5" customHeight="1">
      <c r="A72" s="114">
        <v>30</v>
      </c>
      <c r="B72" s="575" t="s">
        <v>165</v>
      </c>
      <c r="C72" s="597"/>
      <c r="D72" s="122">
        <v>0</v>
      </c>
    </row>
    <row r="73" spans="1:4" ht="20.25" customHeight="1">
      <c r="A73" s="114">
        <v>31</v>
      </c>
      <c r="B73" s="123" t="s">
        <v>166</v>
      </c>
      <c r="C73" s="124"/>
      <c r="D73" s="60">
        <f>SUM(D71,-D72)</f>
        <v>0</v>
      </c>
    </row>
    <row r="74" spans="1:4" ht="63.75" customHeight="1">
      <c r="A74" s="579">
        <v>32</v>
      </c>
      <c r="B74" s="648" t="s">
        <v>167</v>
      </c>
      <c r="C74" s="649"/>
      <c r="D74" s="125"/>
    </row>
    <row r="75" spans="1:4" ht="33" customHeight="1">
      <c r="A75" s="580"/>
      <c r="B75" s="115" t="s">
        <v>168</v>
      </c>
      <c r="C75" s="126">
        <v>1</v>
      </c>
      <c r="D75" s="127"/>
    </row>
    <row r="76" spans="1:4" ht="18.75" customHeight="1">
      <c r="A76" s="580"/>
      <c r="B76" s="115" t="s">
        <v>169</v>
      </c>
      <c r="C76" s="128">
        <v>0.98911</v>
      </c>
      <c r="D76" s="127"/>
    </row>
    <row r="77" spans="1:4" ht="18" customHeight="1">
      <c r="A77" s="580"/>
      <c r="B77" s="115" t="s">
        <v>170</v>
      </c>
      <c r="C77" s="128">
        <v>0.99498</v>
      </c>
      <c r="D77" s="127"/>
    </row>
    <row r="78" spans="1:4" ht="19.5" customHeight="1">
      <c r="A78" s="581"/>
      <c r="B78" s="79" t="s">
        <v>171</v>
      </c>
      <c r="C78" s="129">
        <v>0.99989</v>
      </c>
      <c r="D78" s="130">
        <v>1</v>
      </c>
    </row>
    <row r="79" spans="1:4" ht="54" customHeight="1">
      <c r="A79" s="114">
        <v>33</v>
      </c>
      <c r="B79" s="631" t="s">
        <v>172</v>
      </c>
      <c r="C79" s="647"/>
      <c r="D79" s="131">
        <f>SUM(D73)/(D78)</f>
        <v>0</v>
      </c>
    </row>
    <row r="80" spans="1:4" ht="33.75" customHeight="1">
      <c r="A80" s="99">
        <v>34</v>
      </c>
      <c r="B80" s="582" t="s">
        <v>173</v>
      </c>
      <c r="C80" s="583"/>
      <c r="D80" s="132">
        <f>SUM(D52)</f>
        <v>453678649</v>
      </c>
    </row>
    <row r="81" spans="1:4" ht="18.75" customHeight="1">
      <c r="A81" s="80">
        <v>35</v>
      </c>
      <c r="B81" s="642" t="s">
        <v>174</v>
      </c>
      <c r="C81" s="643"/>
      <c r="D81" s="133">
        <f>SUM(D79/D80)*100</f>
        <v>0</v>
      </c>
    </row>
    <row r="82" spans="1:4" ht="64.5" customHeight="1">
      <c r="A82" s="134">
        <v>36</v>
      </c>
      <c r="B82" s="587" t="s">
        <v>175</v>
      </c>
      <c r="C82" s="588"/>
      <c r="D82" s="135">
        <f>SUM(D66,D81)</f>
        <v>0</v>
      </c>
    </row>
    <row r="83" spans="1:4" ht="18.75" customHeight="1">
      <c r="A83" s="570" t="s">
        <v>94</v>
      </c>
      <c r="B83" s="570"/>
      <c r="C83" s="570"/>
      <c r="D83" s="54" t="s">
        <v>95</v>
      </c>
    </row>
    <row r="84" spans="1:4" ht="21.75" customHeight="1">
      <c r="A84" s="571" t="s">
        <v>176</v>
      </c>
      <c r="B84" s="571"/>
      <c r="C84" s="571"/>
      <c r="D84" s="571"/>
    </row>
    <row r="85" spans="1:4" ht="108" customHeight="1">
      <c r="A85" s="584" t="s">
        <v>177</v>
      </c>
      <c r="B85" s="584"/>
      <c r="C85" s="584"/>
      <c r="D85" s="584"/>
    </row>
    <row r="86" spans="1:4" ht="15.75">
      <c r="A86" s="136" t="s">
        <v>104</v>
      </c>
      <c r="B86" s="585" t="s">
        <v>178</v>
      </c>
      <c r="C86" s="586"/>
      <c r="D86" s="138" t="s">
        <v>106</v>
      </c>
    </row>
    <row r="87" spans="1:4" ht="54" customHeight="1">
      <c r="A87" s="139">
        <v>37</v>
      </c>
      <c r="B87" s="573" t="s">
        <v>179</v>
      </c>
      <c r="C87" s="574"/>
      <c r="D87" s="140">
        <v>0</v>
      </c>
    </row>
    <row r="88" spans="1:4" ht="33.75" customHeight="1">
      <c r="A88" s="80">
        <v>38</v>
      </c>
      <c r="B88" s="573" t="s">
        <v>173</v>
      </c>
      <c r="C88" s="574"/>
      <c r="D88" s="141">
        <f>SUM(D52)</f>
        <v>453678649</v>
      </c>
    </row>
    <row r="89" spans="1:4" ht="19.5" customHeight="1">
      <c r="A89" s="80">
        <v>39</v>
      </c>
      <c r="B89" s="575" t="s">
        <v>180</v>
      </c>
      <c r="C89" s="573"/>
      <c r="D89" s="142">
        <f>SUM(D87/D88)*100</f>
        <v>0</v>
      </c>
    </row>
    <row r="90" spans="1:4" ht="15.75">
      <c r="A90" s="114">
        <v>40</v>
      </c>
      <c r="B90" s="575" t="s">
        <v>181</v>
      </c>
      <c r="C90" s="574"/>
      <c r="D90" s="133">
        <f>SUM(D82,D89)</f>
        <v>0</v>
      </c>
    </row>
    <row r="91" spans="1:4" ht="15.75">
      <c r="A91" s="143"/>
      <c r="B91" s="144"/>
      <c r="C91" s="144"/>
      <c r="D91" s="145"/>
    </row>
    <row r="92" spans="1:4" ht="15.75">
      <c r="A92" s="571" t="s">
        <v>182</v>
      </c>
      <c r="B92" s="571"/>
      <c r="C92" s="571"/>
      <c r="D92" s="571"/>
    </row>
    <row r="93" spans="1:4" ht="15" customHeight="1">
      <c r="A93" s="143"/>
      <c r="B93" s="144"/>
      <c r="C93" s="144"/>
      <c r="D93" s="145"/>
    </row>
    <row r="94" spans="1:4" ht="15.75">
      <c r="A94" s="572" t="s">
        <v>183</v>
      </c>
      <c r="B94" s="572"/>
      <c r="C94" s="572"/>
      <c r="D94" s="145"/>
    </row>
    <row r="95" spans="1:4" ht="15.75">
      <c r="A95" s="143"/>
      <c r="B95" s="144"/>
      <c r="C95" s="144"/>
      <c r="D95" s="145"/>
    </row>
    <row r="96" spans="1:4" ht="15.75">
      <c r="A96" s="147"/>
      <c r="B96" s="572" t="s">
        <v>184</v>
      </c>
      <c r="C96" s="572"/>
      <c r="D96" s="148">
        <f>SUM(D57)</f>
        <v>0.7878004182210694</v>
      </c>
    </row>
    <row r="97" spans="1:4" ht="15">
      <c r="A97" s="147"/>
      <c r="B97" s="147" t="s">
        <v>185</v>
      </c>
      <c r="C97" s="147"/>
      <c r="D97" s="149"/>
    </row>
    <row r="98" spans="1:4" ht="15">
      <c r="A98" s="147"/>
      <c r="B98" s="572"/>
      <c r="C98" s="572"/>
      <c r="D98" s="150"/>
    </row>
    <row r="99" spans="1:4" ht="15">
      <c r="A99" s="147"/>
      <c r="B99" s="147" t="s">
        <v>186</v>
      </c>
      <c r="C99" s="147"/>
      <c r="D99" s="149"/>
    </row>
    <row r="100" spans="1:4" ht="15.75">
      <c r="A100" s="147"/>
      <c r="B100" s="572" t="s">
        <v>187</v>
      </c>
      <c r="C100" s="572"/>
      <c r="D100" s="151"/>
    </row>
    <row r="101" spans="1:4" ht="15">
      <c r="A101" s="147"/>
      <c r="B101" s="146"/>
      <c r="C101" s="146"/>
      <c r="D101" s="150"/>
    </row>
    <row r="102" spans="1:4" ht="15.75">
      <c r="A102" s="143"/>
      <c r="B102" s="144"/>
      <c r="C102" s="144"/>
      <c r="D102" s="145"/>
    </row>
    <row r="103" spans="1:4" ht="15.75">
      <c r="A103" s="571" t="s">
        <v>188</v>
      </c>
      <c r="B103" s="571"/>
      <c r="C103" s="571"/>
      <c r="D103" s="571"/>
    </row>
    <row r="104" spans="1:4" ht="15">
      <c r="A104" s="576" t="s">
        <v>189</v>
      </c>
      <c r="B104" s="644"/>
      <c r="C104" s="644"/>
      <c r="D104" s="644"/>
    </row>
    <row r="105" spans="1:4" ht="36.75" customHeight="1">
      <c r="A105" s="644"/>
      <c r="B105" s="644"/>
      <c r="C105" s="644"/>
      <c r="D105" s="644"/>
    </row>
    <row r="107" spans="1:4" ht="15">
      <c r="A107" s="576" t="s">
        <v>190</v>
      </c>
      <c r="B107" s="577"/>
      <c r="C107" s="147"/>
      <c r="D107" s="149"/>
    </row>
    <row r="108" spans="1:4" ht="15">
      <c r="A108" s="576"/>
      <c r="B108" s="578"/>
      <c r="C108" s="147"/>
      <c r="D108" s="149"/>
    </row>
    <row r="109" ht="15">
      <c r="B109" s="147" t="s">
        <v>191</v>
      </c>
    </row>
    <row r="110" spans="1:4" ht="15">
      <c r="A110" s="576" t="s">
        <v>192</v>
      </c>
      <c r="B110" s="577"/>
      <c r="C110" s="147"/>
      <c r="D110" s="149"/>
    </row>
    <row r="111" spans="1:4" ht="15">
      <c r="A111" s="576"/>
      <c r="B111" s="578"/>
      <c r="C111" s="147"/>
      <c r="D111" s="152"/>
    </row>
    <row r="112" spans="1:4" ht="15">
      <c r="A112" s="147"/>
      <c r="B112" s="147" t="s">
        <v>193</v>
      </c>
      <c r="C112" s="147"/>
      <c r="D112" s="147" t="s">
        <v>194</v>
      </c>
    </row>
    <row r="114" spans="1:3" ht="15.75">
      <c r="A114" s="568" t="s">
        <v>195</v>
      </c>
      <c r="B114" s="568"/>
      <c r="C114" s="568"/>
    </row>
    <row r="115" spans="1:2" ht="15">
      <c r="A115" s="569" t="s">
        <v>196</v>
      </c>
      <c r="B115" s="569"/>
    </row>
  </sheetData>
  <sheetProtection password="CCA6" sheet="1" selectLockedCells="1"/>
  <mergeCells count="89">
    <mergeCell ref="B81:C81"/>
    <mergeCell ref="A104:D105"/>
    <mergeCell ref="B51:C51"/>
    <mergeCell ref="B79:C79"/>
    <mergeCell ref="B74:C74"/>
    <mergeCell ref="B67:C67"/>
    <mergeCell ref="D67:D69"/>
    <mergeCell ref="B61:C61"/>
    <mergeCell ref="A60:D60"/>
    <mergeCell ref="B62:C62"/>
    <mergeCell ref="B24:C24"/>
    <mergeCell ref="B25:C25"/>
    <mergeCell ref="A67:A71"/>
    <mergeCell ref="A58:C58"/>
    <mergeCell ref="B56:C56"/>
    <mergeCell ref="A63:A65"/>
    <mergeCell ref="A59:D59"/>
    <mergeCell ref="B52:C52"/>
    <mergeCell ref="B57:C57"/>
    <mergeCell ref="D28:D30"/>
    <mergeCell ref="A41:A43"/>
    <mergeCell ref="D41:D43"/>
    <mergeCell ref="A47:A49"/>
    <mergeCell ref="B40:C40"/>
    <mergeCell ref="A32:A34"/>
    <mergeCell ref="D32:D34"/>
    <mergeCell ref="B55:C55"/>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A6:D6"/>
    <mergeCell ref="A8:D8"/>
    <mergeCell ref="A15:A17"/>
    <mergeCell ref="B12:C12"/>
    <mergeCell ref="B47:C47"/>
    <mergeCell ref="A9:D9"/>
    <mergeCell ref="B14:C14"/>
    <mergeCell ref="A26:C26"/>
    <mergeCell ref="B27:C27"/>
    <mergeCell ref="B11:C11"/>
    <mergeCell ref="B87:C87"/>
    <mergeCell ref="B82:C82"/>
    <mergeCell ref="B90:C90"/>
    <mergeCell ref="B41:C41"/>
    <mergeCell ref="A45:C45"/>
    <mergeCell ref="B46:C46"/>
    <mergeCell ref="B53:C53"/>
    <mergeCell ref="B54:C54"/>
    <mergeCell ref="B66:C66"/>
    <mergeCell ref="B72:C72"/>
    <mergeCell ref="A103:D103"/>
    <mergeCell ref="A107:A108"/>
    <mergeCell ref="B107:B108"/>
    <mergeCell ref="A110:A111"/>
    <mergeCell ref="B110:B111"/>
    <mergeCell ref="A74:A78"/>
    <mergeCell ref="B80:C80"/>
    <mergeCell ref="A84:D84"/>
    <mergeCell ref="A85:D85"/>
    <mergeCell ref="B86:C86"/>
    <mergeCell ref="A114:C114"/>
    <mergeCell ref="A115:B115"/>
    <mergeCell ref="A83:C83"/>
    <mergeCell ref="A92:D92"/>
    <mergeCell ref="A94:C94"/>
    <mergeCell ref="B98:C98"/>
    <mergeCell ref="B100:C100"/>
    <mergeCell ref="B96:C96"/>
    <mergeCell ref="B88:C88"/>
    <mergeCell ref="B89:C89"/>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197</v>
      </c>
    </row>
    <row r="2" spans="1:13" ht="25.5">
      <c r="A2" s="628" t="s">
        <v>198</v>
      </c>
      <c r="B2" s="628"/>
      <c r="C2" s="628"/>
      <c r="D2" s="155" t="s">
        <v>199</v>
      </c>
      <c r="E2" s="2"/>
      <c r="F2" s="2"/>
      <c r="G2" s="2"/>
      <c r="H2" s="2"/>
      <c r="I2" s="2"/>
      <c r="J2" s="2"/>
      <c r="K2" s="2"/>
      <c r="L2" s="2"/>
      <c r="M2" s="2"/>
    </row>
    <row r="3" spans="1:11" ht="20.25">
      <c r="A3" s="620" t="s">
        <v>200</v>
      </c>
      <c r="B3" s="620"/>
      <c r="C3" s="620"/>
      <c r="D3" s="620"/>
      <c r="E3" s="2"/>
      <c r="F3" s="2"/>
      <c r="G3" s="2"/>
      <c r="H3" s="2"/>
      <c r="I3" s="2"/>
      <c r="J3" s="2"/>
      <c r="K3" s="2"/>
    </row>
    <row r="4" spans="1:11" ht="15">
      <c r="A4" s="621" t="str">
        <f>(eff_desc)</f>
        <v>GLI-LIPSCOMB COUNTY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81.5" customHeight="1">
      <c r="A7" s="653" t="s">
        <v>203</v>
      </c>
      <c r="B7" s="613"/>
      <c r="C7" s="613"/>
      <c r="D7" s="613"/>
      <c r="E7" s="2"/>
      <c r="F7" s="2"/>
      <c r="G7" s="2"/>
      <c r="H7" s="2"/>
      <c r="I7" s="2"/>
      <c r="J7" s="2"/>
      <c r="K7" s="2"/>
      <c r="L7" s="2"/>
      <c r="M7" s="2"/>
    </row>
    <row r="8" spans="1:13" ht="15.75">
      <c r="A8" s="599" t="s">
        <v>204</v>
      </c>
      <c r="B8" s="599"/>
      <c r="C8" s="599"/>
      <c r="D8" s="599"/>
      <c r="E8" s="2"/>
      <c r="F8" s="2"/>
      <c r="G8" s="2"/>
      <c r="H8" s="2"/>
      <c r="I8" s="2"/>
      <c r="J8" s="2"/>
      <c r="K8" s="2"/>
      <c r="L8" s="2"/>
      <c r="M8" s="2"/>
    </row>
    <row r="9" spans="1:13" ht="91.5" customHeight="1">
      <c r="A9" s="606" t="s">
        <v>205</v>
      </c>
      <c r="B9" s="607"/>
      <c r="C9" s="607"/>
      <c r="D9" s="607"/>
      <c r="E9" s="2"/>
      <c r="F9" s="2"/>
      <c r="G9" s="2"/>
      <c r="H9" s="2"/>
      <c r="I9" s="2"/>
      <c r="J9" s="2"/>
      <c r="K9" s="2"/>
      <c r="L9" s="2"/>
      <c r="M9" s="2"/>
    </row>
    <row r="10" spans="1:13" ht="29.25" customHeight="1">
      <c r="A10" s="93" t="s">
        <v>104</v>
      </c>
      <c r="B10" s="591" t="s">
        <v>105</v>
      </c>
      <c r="C10" s="592"/>
      <c r="D10" s="93" t="s">
        <v>106</v>
      </c>
      <c r="E10" s="2"/>
      <c r="F10" s="2"/>
      <c r="G10" s="2"/>
      <c r="H10" s="2"/>
      <c r="I10" s="2"/>
      <c r="J10" s="2"/>
      <c r="K10" s="2"/>
      <c r="L10" s="2"/>
      <c r="M10" s="2"/>
    </row>
    <row r="11" spans="1:13" ht="120" customHeight="1">
      <c r="A11" s="157">
        <v>1</v>
      </c>
      <c r="B11" s="666" t="s">
        <v>206</v>
      </c>
      <c r="C11" s="667"/>
      <c r="D11" s="159">
        <f>SUM(eff_histtxblrecog)</f>
        <v>659852804</v>
      </c>
      <c r="E11" s="2"/>
      <c r="F11" s="2"/>
      <c r="G11" s="2"/>
      <c r="H11" s="2"/>
      <c r="I11" s="2"/>
      <c r="J11" s="2"/>
      <c r="L11" s="2"/>
      <c r="M11" s="2"/>
    </row>
    <row r="12" spans="1:13" ht="35.25" customHeight="1">
      <c r="A12" s="157">
        <v>2</v>
      </c>
      <c r="B12" s="674" t="s">
        <v>207</v>
      </c>
      <c r="C12" s="675"/>
      <c r="D12" s="159">
        <f>SUM(eff_histtaxceiling)</f>
        <v>0</v>
      </c>
      <c r="E12" s="2"/>
      <c r="F12" s="2"/>
      <c r="G12" s="2"/>
      <c r="H12" s="2"/>
      <c r="I12" s="2"/>
      <c r="J12" s="2"/>
      <c r="L12" s="2"/>
      <c r="M12" s="2"/>
    </row>
    <row r="13" spans="1:13" ht="29.25" customHeight="1">
      <c r="A13" s="157">
        <v>3</v>
      </c>
      <c r="B13" s="701" t="s">
        <v>208</v>
      </c>
      <c r="C13" s="702"/>
      <c r="D13" s="159">
        <f>SUM(D11-D12)</f>
        <v>659852804</v>
      </c>
      <c r="E13" s="2"/>
      <c r="F13" s="2"/>
      <c r="G13" s="2"/>
      <c r="H13" s="2"/>
      <c r="I13" s="2"/>
      <c r="J13" s="2"/>
      <c r="L13" s="2"/>
      <c r="M13" s="2"/>
    </row>
    <row r="14" spans="1:13" ht="24" customHeight="1">
      <c r="A14" s="660">
        <v>4</v>
      </c>
      <c r="B14" s="703" t="s">
        <v>209</v>
      </c>
      <c r="C14" s="704"/>
      <c r="D14" s="161"/>
      <c r="E14" s="2"/>
      <c r="F14" s="2"/>
      <c r="G14" s="2"/>
      <c r="H14" s="2"/>
      <c r="I14" s="2"/>
      <c r="J14" s="2"/>
      <c r="L14" s="2"/>
      <c r="M14" s="2"/>
    </row>
    <row r="15" spans="1:13" ht="29.25" customHeight="1">
      <c r="A15" s="661"/>
      <c r="B15" s="163" t="s">
        <v>210</v>
      </c>
      <c r="C15" s="164">
        <f>SUM(eff_histchapter313appraisedis)</f>
        <v>0</v>
      </c>
      <c r="D15" s="165"/>
      <c r="E15" s="2"/>
      <c r="F15" s="2"/>
      <c r="G15" s="2"/>
      <c r="H15" s="2"/>
      <c r="I15" s="2"/>
      <c r="J15" s="2"/>
      <c r="L15" s="2"/>
      <c r="M15" s="2"/>
    </row>
    <row r="16" spans="1:13" ht="29.25" customHeight="1">
      <c r="A16" s="661"/>
      <c r="B16" s="163" t="s">
        <v>211</v>
      </c>
      <c r="C16" s="166">
        <f>SUM(eff_histchapter313limitedmo)</f>
        <v>0</v>
      </c>
      <c r="D16" s="165"/>
      <c r="E16" s="2"/>
      <c r="F16" s="2"/>
      <c r="G16" s="2"/>
      <c r="H16" s="2"/>
      <c r="I16" s="2"/>
      <c r="J16" s="2"/>
      <c r="L16" s="2"/>
      <c r="M16" s="2"/>
    </row>
    <row r="17" spans="1:13" ht="29.25" customHeight="1">
      <c r="A17" s="662"/>
      <c r="B17" s="168" t="s">
        <v>212</v>
      </c>
      <c r="C17" s="169"/>
      <c r="D17" s="170">
        <f>SUM(C15-C16)</f>
        <v>0</v>
      </c>
      <c r="E17" s="2"/>
      <c r="F17" s="2"/>
      <c r="G17" s="2"/>
      <c r="H17" s="2"/>
      <c r="I17" s="2"/>
      <c r="J17" s="2"/>
      <c r="L17" s="2"/>
      <c r="M17" s="2"/>
    </row>
    <row r="18" spans="1:13" ht="21" customHeight="1">
      <c r="A18" s="162">
        <v>5</v>
      </c>
      <c r="B18" s="694" t="s">
        <v>213</v>
      </c>
      <c r="C18" s="695"/>
      <c r="D18" s="171">
        <f>SUM(D13,-D17)</f>
        <v>659852804</v>
      </c>
      <c r="E18" s="2"/>
      <c r="F18" s="2"/>
      <c r="G18" s="2"/>
      <c r="H18" s="2"/>
      <c r="I18" s="2"/>
      <c r="J18" s="2"/>
      <c r="L18" s="2"/>
      <c r="M18" s="2"/>
    </row>
    <row r="19" spans="1:13" ht="17.25" customHeight="1">
      <c r="A19" s="660">
        <v>6</v>
      </c>
      <c r="B19" s="705" t="s">
        <v>214</v>
      </c>
      <c r="C19" s="705"/>
      <c r="D19" s="654">
        <f>SUM('No New Revenue'!K17)</f>
        <v>0</v>
      </c>
      <c r="E19" s="2"/>
      <c r="F19" s="2"/>
      <c r="G19" s="2"/>
      <c r="H19" s="2"/>
      <c r="I19" s="2"/>
      <c r="J19" s="2"/>
      <c r="L19" s="2"/>
      <c r="M19" s="2"/>
    </row>
    <row r="20" spans="1:13" ht="21" customHeight="1">
      <c r="A20" s="661"/>
      <c r="B20" s="173" t="s">
        <v>215</v>
      </c>
      <c r="C20" s="174">
        <f>SUM(eff_histtaxratemo)</f>
        <v>0.0053883</v>
      </c>
      <c r="D20" s="655"/>
      <c r="E20" s="2"/>
      <c r="F20" s="2"/>
      <c r="G20" s="2"/>
      <c r="H20" s="2"/>
      <c r="I20" s="2"/>
      <c r="J20" s="2"/>
      <c r="L20" s="2"/>
      <c r="M20" s="2"/>
    </row>
    <row r="21" spans="1:13" ht="21" customHeight="1">
      <c r="A21" s="662"/>
      <c r="B21" s="176" t="s">
        <v>216</v>
      </c>
      <c r="C21" s="177">
        <f>SUM(eff_histtaxrateis)</f>
        <v>0</v>
      </c>
      <c r="D21" s="656"/>
      <c r="E21" s="2"/>
      <c r="F21" s="2"/>
      <c r="G21" s="2"/>
      <c r="H21" s="2"/>
      <c r="I21" s="2"/>
      <c r="J21" s="2"/>
      <c r="L21" s="2"/>
      <c r="M21" s="2"/>
    </row>
    <row r="22" spans="1:13" ht="18" customHeight="1">
      <c r="A22" s="659" t="s">
        <v>217</v>
      </c>
      <c r="B22" s="659"/>
      <c r="C22" s="659"/>
      <c r="D22" s="54" t="s">
        <v>218</v>
      </c>
      <c r="E22" s="2"/>
      <c r="F22" s="2"/>
      <c r="G22" s="2"/>
      <c r="H22" s="2"/>
      <c r="I22" s="2"/>
      <c r="J22" s="2"/>
      <c r="L22" s="2"/>
      <c r="M22" s="2"/>
    </row>
    <row r="23" spans="1:13" ht="29.25" customHeight="1">
      <c r="A23" s="93" t="s">
        <v>104</v>
      </c>
      <c r="B23" s="591" t="s">
        <v>122</v>
      </c>
      <c r="C23" s="592"/>
      <c r="D23" s="93" t="s">
        <v>106</v>
      </c>
      <c r="E23" s="2"/>
      <c r="F23" s="2"/>
      <c r="G23" s="2"/>
      <c r="H23" s="2"/>
      <c r="I23" s="2"/>
      <c r="J23" s="2"/>
      <c r="L23" s="2"/>
      <c r="M23" s="2"/>
    </row>
    <row r="24" spans="1:13" ht="33" customHeight="1">
      <c r="A24" s="179">
        <v>7</v>
      </c>
      <c r="B24" s="657" t="s">
        <v>219</v>
      </c>
      <c r="C24" s="658"/>
      <c r="D24" s="180"/>
      <c r="E24" s="2"/>
      <c r="F24" s="2"/>
      <c r="G24" s="2"/>
      <c r="H24" s="2"/>
      <c r="I24" s="2"/>
      <c r="J24" s="2"/>
      <c r="L24" s="2"/>
      <c r="M24" s="2"/>
    </row>
    <row r="25" spans="1:13" ht="20.25" customHeight="1">
      <c r="A25" s="181"/>
      <c r="B25" s="182" t="s">
        <v>220</v>
      </c>
      <c r="C25" s="183">
        <f>SUM(eff_histabsolutexempt)</f>
        <v>42213</v>
      </c>
      <c r="D25" s="184"/>
      <c r="E25" s="2"/>
      <c r="F25" s="2"/>
      <c r="G25" s="2"/>
      <c r="H25" s="2"/>
      <c r="I25" s="2"/>
      <c r="J25" s="2"/>
      <c r="L25" s="2"/>
      <c r="M25" s="2"/>
    </row>
    <row r="26" spans="1:13" ht="20.25" customHeight="1">
      <c r="A26" s="181"/>
      <c r="B26" s="182" t="s">
        <v>221</v>
      </c>
      <c r="C26" s="185">
        <f>SUM(eff_partialexempt)</f>
        <v>210150</v>
      </c>
      <c r="D26" s="184"/>
      <c r="E26" s="2"/>
      <c r="F26" s="2"/>
      <c r="G26" s="2"/>
      <c r="H26" s="2"/>
      <c r="I26" s="2"/>
      <c r="J26" s="2"/>
      <c r="L26" s="2"/>
      <c r="M26" s="2"/>
    </row>
    <row r="27" spans="1:13" ht="20.25" customHeight="1">
      <c r="A27" s="186"/>
      <c r="B27" s="187" t="s">
        <v>222</v>
      </c>
      <c r="C27" s="158"/>
      <c r="D27" s="188">
        <f>SUM(C25-C26)</f>
        <v>-167937</v>
      </c>
      <c r="E27" s="2"/>
      <c r="F27" s="2"/>
      <c r="G27" s="2"/>
      <c r="H27" s="2"/>
      <c r="I27" s="2"/>
      <c r="J27" s="2"/>
      <c r="L27" s="2"/>
      <c r="M27" s="2"/>
    </row>
    <row r="28" spans="1:13" ht="21" customHeight="1">
      <c r="A28" s="179">
        <v>8</v>
      </c>
      <c r="B28" s="657" t="s">
        <v>223</v>
      </c>
      <c r="C28" s="658"/>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672" t="s">
        <v>226</v>
      </c>
      <c r="C32" s="673"/>
      <c r="D32" s="198">
        <f>SUM(D31,D27)</f>
        <v>-167937</v>
      </c>
      <c r="E32" s="2"/>
      <c r="F32" s="2"/>
      <c r="G32" s="2"/>
      <c r="H32" s="2"/>
      <c r="I32" s="2"/>
      <c r="J32" s="2"/>
      <c r="K32" s="2"/>
      <c r="L32" s="2"/>
      <c r="M32" s="2"/>
    </row>
    <row r="33" spans="1:9" ht="46.5" customHeight="1">
      <c r="A33" s="157">
        <v>10</v>
      </c>
      <c r="B33" s="674" t="s">
        <v>227</v>
      </c>
      <c r="C33" s="676"/>
      <c r="D33" s="199">
        <f>SUM(D32,D18)</f>
        <v>659684867</v>
      </c>
      <c r="E33" s="2"/>
      <c r="F33" s="2"/>
      <c r="G33" s="2"/>
      <c r="H33" s="2"/>
      <c r="I33" s="2"/>
    </row>
    <row r="34" spans="1:9" ht="47.25" customHeight="1">
      <c r="A34" s="157">
        <v>11</v>
      </c>
      <c r="B34" s="674" t="s">
        <v>228</v>
      </c>
      <c r="C34" s="675"/>
      <c r="D34" s="199">
        <f>SUM(D32,D13)</f>
        <v>659684867</v>
      </c>
      <c r="E34" s="2"/>
      <c r="F34" s="2"/>
      <c r="G34" s="2"/>
      <c r="H34" s="2"/>
      <c r="I34" s="2"/>
    </row>
    <row r="35" spans="1:9" ht="39" customHeight="1">
      <c r="A35" s="160">
        <v>12</v>
      </c>
      <c r="B35" s="694" t="s">
        <v>229</v>
      </c>
      <c r="C35" s="706"/>
      <c r="D35" s="200">
        <v>0</v>
      </c>
      <c r="E35" s="2"/>
      <c r="F35" s="2"/>
      <c r="G35" s="2"/>
      <c r="H35" s="2"/>
      <c r="I35" s="2"/>
    </row>
    <row r="36" spans="1:9" ht="74.25" customHeight="1">
      <c r="A36" s="660">
        <v>13</v>
      </c>
      <c r="B36" s="670" t="s">
        <v>230</v>
      </c>
      <c r="C36" s="671"/>
      <c r="D36" s="201"/>
      <c r="E36" s="2"/>
      <c r="F36" s="2"/>
      <c r="G36" s="2"/>
      <c r="H36" s="2"/>
      <c r="I36" s="2"/>
    </row>
    <row r="37" spans="1:9" ht="21" customHeight="1">
      <c r="A37" s="661"/>
      <c r="B37" s="115" t="s">
        <v>231</v>
      </c>
      <c r="C37" s="202">
        <f>SUM(eff_histabsolutexempt)</f>
        <v>42213</v>
      </c>
      <c r="D37" s="203"/>
      <c r="E37" s="2"/>
      <c r="F37" s="2"/>
      <c r="G37" s="2"/>
      <c r="H37" s="2"/>
      <c r="I37" s="2"/>
    </row>
    <row r="38" spans="1:9" ht="32.25" customHeight="1">
      <c r="A38" s="661"/>
      <c r="B38" s="115" t="s">
        <v>232</v>
      </c>
      <c r="C38" s="204">
        <f>SUM(eff_partialexempt)</f>
        <v>210150</v>
      </c>
      <c r="D38" s="203"/>
      <c r="E38" s="2"/>
      <c r="F38" s="2"/>
      <c r="G38" s="2"/>
      <c r="H38" s="2"/>
      <c r="I38" s="2"/>
    </row>
    <row r="39" spans="1:9" ht="25.5" customHeight="1">
      <c r="A39" s="661"/>
      <c r="B39" s="115" t="s">
        <v>233</v>
      </c>
      <c r="C39" s="205"/>
      <c r="D39" s="206">
        <f>SUM(C37-C38)</f>
        <v>-167937</v>
      </c>
      <c r="E39" s="2"/>
      <c r="F39" s="2"/>
      <c r="G39" s="2"/>
      <c r="H39" s="2"/>
      <c r="I39" s="2"/>
    </row>
    <row r="40" spans="1:9" ht="63" customHeight="1">
      <c r="A40" s="660">
        <v>14</v>
      </c>
      <c r="B40" s="694" t="s">
        <v>234</v>
      </c>
      <c r="C40" s="695"/>
      <c r="D40" s="207"/>
      <c r="E40" s="2"/>
      <c r="F40" s="2"/>
      <c r="G40" s="2"/>
      <c r="H40" s="2"/>
      <c r="I40" s="2"/>
    </row>
    <row r="41" spans="1:9" ht="20.25" customHeight="1">
      <c r="A41" s="661"/>
      <c r="B41" s="208" t="s">
        <v>235</v>
      </c>
      <c r="C41" s="209">
        <f>SUM(eff_histprdmkt)</f>
        <v>12830</v>
      </c>
      <c r="D41" s="210"/>
      <c r="E41" s="2"/>
      <c r="F41" s="2"/>
      <c r="G41" s="2"/>
      <c r="H41" s="2"/>
      <c r="I41" s="2"/>
    </row>
    <row r="42" spans="1:9" ht="20.25" customHeight="1">
      <c r="A42" s="661"/>
      <c r="B42" s="208" t="s">
        <v>236</v>
      </c>
      <c r="C42" s="211">
        <f>SUM(eff_prd)</f>
        <v>3160</v>
      </c>
      <c r="D42" s="210"/>
      <c r="E42" s="2"/>
      <c r="F42" s="2"/>
      <c r="G42" s="2"/>
      <c r="H42" s="2"/>
      <c r="I42" s="2"/>
    </row>
    <row r="43" spans="1:9" ht="20.25" customHeight="1">
      <c r="A43" s="662"/>
      <c r="B43" s="212" t="s">
        <v>237</v>
      </c>
      <c r="C43" s="213"/>
      <c r="D43" s="170">
        <f>SUM(C41-C42)</f>
        <v>9670</v>
      </c>
      <c r="E43" s="2"/>
      <c r="F43" s="2"/>
      <c r="G43" s="2"/>
      <c r="H43" s="2"/>
      <c r="I43" s="2"/>
    </row>
    <row r="44" spans="1:9" ht="21" customHeight="1">
      <c r="A44" s="157">
        <v>15</v>
      </c>
      <c r="B44" s="666" t="s">
        <v>238</v>
      </c>
      <c r="C44" s="667"/>
      <c r="D44" s="214">
        <f>SUM(D35,D39,D43)</f>
        <v>-158267</v>
      </c>
      <c r="E44" s="2"/>
      <c r="F44" s="2"/>
      <c r="G44" s="2"/>
      <c r="H44" s="2"/>
      <c r="I44" s="2"/>
    </row>
    <row r="45" spans="1:9" ht="63.75" customHeight="1">
      <c r="A45" s="215">
        <v>16</v>
      </c>
      <c r="B45" s="668" t="s">
        <v>239</v>
      </c>
      <c r="C45" s="669"/>
      <c r="D45" s="216">
        <v>0</v>
      </c>
      <c r="E45" s="2"/>
      <c r="F45" s="2"/>
      <c r="G45" s="2"/>
      <c r="H45" s="2"/>
      <c r="I45" s="2"/>
    </row>
    <row r="46" spans="1:9" ht="63" customHeight="1">
      <c r="A46" s="215">
        <v>17</v>
      </c>
      <c r="B46" s="666" t="s">
        <v>240</v>
      </c>
      <c r="C46" s="667"/>
      <c r="D46" s="217">
        <v>0</v>
      </c>
      <c r="E46" s="2"/>
      <c r="F46" s="2"/>
      <c r="G46" s="2"/>
      <c r="H46" s="2"/>
      <c r="I46" s="2"/>
    </row>
    <row r="47" spans="1:9" ht="23.25" customHeight="1">
      <c r="A47" s="215">
        <v>18</v>
      </c>
      <c r="B47" s="666" t="s">
        <v>241</v>
      </c>
      <c r="C47" s="667"/>
      <c r="D47" s="218">
        <f>SUM(C20*D45)/100</f>
        <v>0</v>
      </c>
      <c r="E47" s="2"/>
      <c r="F47" s="2"/>
      <c r="G47" s="2"/>
      <c r="H47" s="2"/>
      <c r="I47" s="2"/>
    </row>
    <row r="48" spans="1:9" ht="18" customHeight="1">
      <c r="A48" s="659" t="s">
        <v>217</v>
      </c>
      <c r="B48" s="659"/>
      <c r="C48" s="659"/>
      <c r="D48" s="54" t="s">
        <v>218</v>
      </c>
      <c r="E48" s="2"/>
      <c r="F48" s="2"/>
      <c r="G48" s="2"/>
      <c r="H48" s="2"/>
      <c r="I48" s="2"/>
    </row>
    <row r="49" spans="1:9" ht="29.25" customHeight="1">
      <c r="A49" s="219" t="s">
        <v>104</v>
      </c>
      <c r="B49" s="714" t="s">
        <v>242</v>
      </c>
      <c r="C49" s="715"/>
      <c r="D49" s="219" t="s">
        <v>106</v>
      </c>
      <c r="E49" s="2"/>
      <c r="F49" s="2"/>
      <c r="G49" s="2"/>
      <c r="H49" s="2"/>
      <c r="I49" s="2"/>
    </row>
    <row r="50" spans="1:9" ht="23.25" customHeight="1">
      <c r="A50" s="179">
        <v>19</v>
      </c>
      <c r="B50" s="666" t="s">
        <v>243</v>
      </c>
      <c r="C50" s="667"/>
      <c r="D50" s="220">
        <f>SUM(C21*D46)/100</f>
        <v>0</v>
      </c>
      <c r="E50" s="2"/>
      <c r="F50" s="2"/>
      <c r="G50" s="2"/>
      <c r="H50" s="2"/>
      <c r="I50" s="2"/>
    </row>
    <row r="51" spans="1:9" ht="78" customHeight="1">
      <c r="A51" s="179">
        <v>20</v>
      </c>
      <c r="B51" s="712" t="s">
        <v>244</v>
      </c>
      <c r="C51" s="713"/>
      <c r="D51" s="707"/>
      <c r="E51" s="2"/>
      <c r="F51" s="2"/>
      <c r="G51" s="2"/>
      <c r="H51" s="2"/>
      <c r="I51" s="2"/>
    </row>
    <row r="52" spans="1:9" ht="19.5" customHeight="1">
      <c r="A52" s="189"/>
      <c r="B52" s="190" t="s">
        <v>245</v>
      </c>
      <c r="C52" s="221">
        <v>0</v>
      </c>
      <c r="D52" s="708"/>
      <c r="E52" s="2"/>
      <c r="F52" s="2"/>
      <c r="G52" s="2"/>
      <c r="H52" s="2"/>
      <c r="I52" s="2"/>
    </row>
    <row r="53" spans="1:13" ht="21" customHeight="1">
      <c r="A53" s="167"/>
      <c r="B53" s="194" t="s">
        <v>246</v>
      </c>
      <c r="C53" s="221">
        <v>0</v>
      </c>
      <c r="D53" s="709"/>
      <c r="E53" s="2"/>
      <c r="F53" s="2"/>
      <c r="G53" s="2"/>
      <c r="H53" s="2"/>
      <c r="I53" s="2"/>
      <c r="J53" s="2"/>
      <c r="K53" s="2"/>
      <c r="L53" s="2"/>
      <c r="M53" s="2"/>
    </row>
    <row r="54" spans="1:13" ht="21.75" customHeight="1">
      <c r="A54" s="157">
        <v>21</v>
      </c>
      <c r="B54" s="674" t="s">
        <v>247</v>
      </c>
      <c r="C54" s="675"/>
      <c r="D54" s="222">
        <f>SUM(D47,C52)</f>
        <v>0</v>
      </c>
      <c r="E54" s="223"/>
      <c r="F54" s="223"/>
      <c r="G54" s="223"/>
      <c r="H54" s="223"/>
      <c r="I54" s="223"/>
      <c r="J54" s="223"/>
      <c r="K54" s="223"/>
      <c r="L54" s="223"/>
      <c r="M54" s="223"/>
    </row>
    <row r="55" spans="1:13" ht="22.5" customHeight="1">
      <c r="A55" s="160">
        <v>22</v>
      </c>
      <c r="B55" s="710" t="s">
        <v>248</v>
      </c>
      <c r="C55" s="711"/>
      <c r="D55" s="224">
        <f>SUM(D50,C53)</f>
        <v>0</v>
      </c>
      <c r="E55" s="2"/>
      <c r="F55" s="2"/>
      <c r="G55" s="2"/>
      <c r="H55" s="2"/>
      <c r="I55" s="225"/>
      <c r="J55" s="2"/>
      <c r="K55" s="2"/>
      <c r="L55" s="2"/>
      <c r="M55" s="2"/>
    </row>
    <row r="56" spans="1:13" ht="60.75" customHeight="1">
      <c r="A56" s="660">
        <v>23</v>
      </c>
      <c r="B56" s="694" t="s">
        <v>249</v>
      </c>
      <c r="C56" s="695"/>
      <c r="D56" s="226"/>
      <c r="E56" s="2"/>
      <c r="F56" s="2"/>
      <c r="G56" s="2"/>
      <c r="H56" s="2"/>
      <c r="I56" s="2"/>
      <c r="J56" s="2"/>
      <c r="K56" s="2"/>
      <c r="L56" s="2"/>
      <c r="M56" s="2"/>
    </row>
    <row r="57" spans="1:13" ht="21" customHeight="1">
      <c r="A57" s="661"/>
      <c r="B57" s="208" t="s">
        <v>250</v>
      </c>
      <c r="C57" s="227">
        <f>SUM(eff_txbl)</f>
        <v>453678649</v>
      </c>
      <c r="D57" s="210"/>
      <c r="E57" s="2"/>
      <c r="F57" s="2"/>
      <c r="G57" s="2"/>
      <c r="H57" s="2"/>
      <c r="I57" s="2"/>
      <c r="J57" s="2"/>
      <c r="K57" s="2"/>
      <c r="L57" s="2"/>
      <c r="M57" s="2"/>
    </row>
    <row r="58" spans="1:13" ht="48" customHeight="1">
      <c r="A58" s="661"/>
      <c r="B58" s="228" t="s">
        <v>251</v>
      </c>
      <c r="C58" s="229">
        <f>SUM(eff_pollution)</f>
        <v>0</v>
      </c>
      <c r="D58" s="210"/>
      <c r="E58" s="2"/>
      <c r="F58" s="2"/>
      <c r="G58" s="2"/>
      <c r="H58" s="2"/>
      <c r="I58" s="2"/>
      <c r="J58" s="2"/>
      <c r="K58" s="2"/>
      <c r="L58" s="2"/>
      <c r="M58" s="2"/>
    </row>
    <row r="59" spans="1:4" ht="21" customHeight="1">
      <c r="A59" s="662"/>
      <c r="B59" s="230" t="s">
        <v>252</v>
      </c>
      <c r="C59" s="231"/>
      <c r="D59" s="170">
        <f>SUM(C57-C58)</f>
        <v>453678649</v>
      </c>
    </row>
    <row r="60" spans="1:4" ht="33.75" customHeight="1">
      <c r="A60" s="660">
        <v>24</v>
      </c>
      <c r="B60" s="694" t="s">
        <v>253</v>
      </c>
      <c r="C60" s="695"/>
      <c r="D60" s="232"/>
    </row>
    <row r="61" spans="1:4" ht="92.25" customHeight="1">
      <c r="A61" s="661"/>
      <c r="B61" s="233" t="s">
        <v>254</v>
      </c>
      <c r="C61" s="96">
        <v>0</v>
      </c>
      <c r="D61" s="97" t="s">
        <v>142</v>
      </c>
    </row>
    <row r="62" spans="1:4" ht="158.25" customHeight="1">
      <c r="A62" s="661"/>
      <c r="B62" s="234" t="s">
        <v>255</v>
      </c>
      <c r="C62" s="235">
        <v>0</v>
      </c>
      <c r="D62" s="236"/>
    </row>
    <row r="63" spans="1:4" ht="21" customHeight="1">
      <c r="A63" s="662"/>
      <c r="B63" s="237" t="s">
        <v>256</v>
      </c>
      <c r="C63" s="238"/>
      <c r="D63" s="178">
        <f>SUM(C62,C61)</f>
        <v>0</v>
      </c>
    </row>
    <row r="64" spans="1:4" ht="21" customHeight="1">
      <c r="A64" s="660">
        <v>25</v>
      </c>
      <c r="B64" s="718" t="s">
        <v>257</v>
      </c>
      <c r="C64" s="719"/>
      <c r="D64" s="172"/>
    </row>
    <row r="65" spans="1:4" ht="48.75" customHeight="1">
      <c r="A65" s="661"/>
      <c r="B65" s="234" t="s">
        <v>258</v>
      </c>
      <c r="C65" s="239">
        <f>SUM(eff_taxceiling)</f>
        <v>0</v>
      </c>
      <c r="D65" s="175"/>
    </row>
    <row r="66" spans="1:4" ht="43.5" customHeight="1">
      <c r="A66" s="661"/>
      <c r="B66" s="234" t="s">
        <v>259</v>
      </c>
      <c r="C66" s="240">
        <f>SUM(eff_newchapter313)</f>
        <v>0</v>
      </c>
      <c r="D66" s="175"/>
    </row>
    <row r="67" spans="1:4" ht="21" customHeight="1">
      <c r="A67" s="662"/>
      <c r="B67" s="241" t="s">
        <v>260</v>
      </c>
      <c r="C67" s="238"/>
      <c r="D67" s="178">
        <f>SUM(C66,C65)</f>
        <v>0</v>
      </c>
    </row>
    <row r="68" spans="1:4" ht="21" customHeight="1">
      <c r="A68" s="160">
        <v>26</v>
      </c>
      <c r="B68" s="674" t="s">
        <v>261</v>
      </c>
      <c r="C68" s="675"/>
      <c r="D68" s="242">
        <f>SUM(D59,D63)-D67</f>
        <v>453678649</v>
      </c>
    </row>
    <row r="69" spans="1:4" ht="21" customHeight="1">
      <c r="A69" s="160">
        <v>27</v>
      </c>
      <c r="B69" s="718" t="s">
        <v>262</v>
      </c>
      <c r="C69" s="71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84" t="s">
        <v>217</v>
      </c>
      <c r="B73" s="684"/>
      <c r="C73" s="684"/>
      <c r="D73" s="54" t="s">
        <v>218</v>
      </c>
      <c r="G73" s="153"/>
    </row>
    <row r="74" spans="1:4" ht="29.25" customHeight="1">
      <c r="A74" s="93" t="s">
        <v>104</v>
      </c>
      <c r="B74" s="591" t="s">
        <v>242</v>
      </c>
      <c r="C74" s="592"/>
      <c r="D74" s="93" t="s">
        <v>106</v>
      </c>
    </row>
    <row r="75" spans="1:4" ht="20.25" customHeight="1">
      <c r="A75" s="157">
        <v>28</v>
      </c>
      <c r="B75" s="682" t="s">
        <v>266</v>
      </c>
      <c r="C75" s="683"/>
      <c r="D75" s="159">
        <f>SUM(D68-D72)</f>
        <v>453678649</v>
      </c>
    </row>
    <row r="76" spans="1:4" ht="47.25" customHeight="1">
      <c r="A76" s="160">
        <v>29</v>
      </c>
      <c r="B76" s="696" t="s">
        <v>267</v>
      </c>
      <c r="C76" s="697"/>
      <c r="D76" s="245">
        <v>0</v>
      </c>
    </row>
    <row r="77" spans="1:4" ht="93.75" customHeight="1">
      <c r="A77" s="215">
        <v>30</v>
      </c>
      <c r="B77" s="674" t="s">
        <v>268</v>
      </c>
      <c r="C77" s="675"/>
      <c r="D77" s="159">
        <f>SUM(eff_newtxbl)</f>
        <v>2539900</v>
      </c>
    </row>
    <row r="78" spans="1:4" ht="20.25" customHeight="1">
      <c r="A78" s="215">
        <v>31</v>
      </c>
      <c r="B78" s="716" t="s">
        <v>269</v>
      </c>
      <c r="C78" s="717"/>
      <c r="D78" s="246">
        <f>SUM(D77,D76)</f>
        <v>2539900</v>
      </c>
    </row>
    <row r="79" spans="1:4" ht="20.25" customHeight="1">
      <c r="A79" s="215">
        <v>32</v>
      </c>
      <c r="B79" s="674" t="s">
        <v>270</v>
      </c>
      <c r="C79" s="675"/>
      <c r="D79" s="246">
        <f>SUM(D75-D78)</f>
        <v>451138749</v>
      </c>
    </row>
    <row r="80" spans="1:4" ht="20.25" customHeight="1">
      <c r="A80" s="215">
        <v>33</v>
      </c>
      <c r="B80" s="685" t="s">
        <v>271</v>
      </c>
      <c r="C80" s="686"/>
      <c r="D80" s="247">
        <f>SUM(D68-D78)</f>
        <v>451138749</v>
      </c>
    </row>
    <row r="81" spans="1:4" ht="20.25" customHeight="1">
      <c r="A81" s="215">
        <v>34</v>
      </c>
      <c r="B81" s="687" t="s">
        <v>272</v>
      </c>
      <c r="C81" s="688"/>
      <c r="D81" s="248">
        <f>SUM(D54/D79)*100</f>
        <v>0</v>
      </c>
    </row>
    <row r="82" spans="1:4" ht="20.25" customHeight="1">
      <c r="A82" s="215">
        <v>35</v>
      </c>
      <c r="B82" s="687" t="s">
        <v>273</v>
      </c>
      <c r="C82" s="688"/>
      <c r="D82" s="248">
        <f>SUM(D55/D80)*100</f>
        <v>0</v>
      </c>
    </row>
    <row r="83" spans="1:4" ht="20.25" customHeight="1">
      <c r="A83" s="215">
        <v>36</v>
      </c>
      <c r="B83" s="674" t="s">
        <v>274</v>
      </c>
      <c r="C83" s="675"/>
      <c r="D83" s="248">
        <f>SUM(D82,D81)</f>
        <v>0</v>
      </c>
    </row>
    <row r="84" spans="1:4" ht="15.75" customHeight="1">
      <c r="A84" s="677" t="s">
        <v>275</v>
      </c>
      <c r="B84" s="678"/>
      <c r="C84" s="678"/>
      <c r="D84" s="679"/>
    </row>
    <row r="85" spans="1:4" ht="375" customHeight="1">
      <c r="A85" s="680" t="s">
        <v>276</v>
      </c>
      <c r="B85" s="681"/>
      <c r="C85" s="681"/>
      <c r="D85" s="681"/>
    </row>
    <row r="86" spans="1:4" ht="39" customHeight="1">
      <c r="A86" s="137" t="s">
        <v>104</v>
      </c>
      <c r="B86" s="693" t="s">
        <v>277</v>
      </c>
      <c r="C86" s="586"/>
      <c r="D86" s="138" t="s">
        <v>106</v>
      </c>
    </row>
    <row r="87" spans="1:4" ht="51.75" customHeight="1">
      <c r="A87" s="167">
        <v>37</v>
      </c>
      <c r="B87" s="685" t="s">
        <v>278</v>
      </c>
      <c r="C87" s="686"/>
      <c r="D87" s="250">
        <v>0</v>
      </c>
    </row>
    <row r="88" spans="1:4" ht="31.5" customHeight="1">
      <c r="A88" s="660">
        <v>38</v>
      </c>
      <c r="B88" s="694" t="s">
        <v>279</v>
      </c>
      <c r="C88" s="695"/>
      <c r="D88" s="251"/>
    </row>
    <row r="89" spans="1:4" ht="31.5" customHeight="1">
      <c r="A89" s="661"/>
      <c r="B89" s="228" t="s">
        <v>280</v>
      </c>
      <c r="C89" s="252">
        <v>0</v>
      </c>
      <c r="D89" s="253"/>
    </row>
    <row r="90" spans="1:4" ht="51.75" customHeight="1">
      <c r="A90" s="662"/>
      <c r="B90" s="212" t="s">
        <v>281</v>
      </c>
      <c r="C90" s="252">
        <v>0</v>
      </c>
      <c r="D90" s="254">
        <v>0</v>
      </c>
    </row>
    <row r="91" spans="1:4" ht="18" customHeight="1">
      <c r="A91" s="725" t="s">
        <v>217</v>
      </c>
      <c r="B91" s="725"/>
      <c r="C91" s="725"/>
      <c r="D91" s="54" t="s">
        <v>218</v>
      </c>
    </row>
    <row r="92" spans="1:4" ht="40.5" customHeight="1">
      <c r="A92" s="137" t="s">
        <v>104</v>
      </c>
      <c r="B92" s="693" t="s">
        <v>277</v>
      </c>
      <c r="C92" s="586"/>
      <c r="D92" s="138" t="s">
        <v>106</v>
      </c>
    </row>
    <row r="93" spans="1:4" ht="51" customHeight="1">
      <c r="A93" s="215">
        <v>39</v>
      </c>
      <c r="B93" s="694" t="s">
        <v>282</v>
      </c>
      <c r="C93" s="695"/>
      <c r="D93" s="255">
        <v>0</v>
      </c>
    </row>
    <row r="94" spans="1:4" ht="96" customHeight="1">
      <c r="A94" s="722">
        <v>40</v>
      </c>
      <c r="B94" s="720" t="s">
        <v>283</v>
      </c>
      <c r="C94" s="721"/>
      <c r="D94" s="256"/>
    </row>
    <row r="95" spans="1:4" ht="77.25" customHeight="1">
      <c r="A95" s="723"/>
      <c r="B95" s="228" t="s">
        <v>284</v>
      </c>
      <c r="C95" s="221">
        <v>0</v>
      </c>
      <c r="D95" s="257"/>
    </row>
    <row r="96" spans="1:4" ht="21" customHeight="1">
      <c r="A96" s="723"/>
      <c r="B96" s="228" t="s">
        <v>285</v>
      </c>
      <c r="C96" s="258">
        <v>0</v>
      </c>
      <c r="D96" s="259"/>
    </row>
    <row r="97" spans="1:4" ht="51" customHeight="1">
      <c r="A97" s="723"/>
      <c r="B97" s="228" t="s">
        <v>286</v>
      </c>
      <c r="C97" s="260">
        <v>0</v>
      </c>
      <c r="D97" s="259"/>
    </row>
    <row r="98" spans="1:4" ht="24.75" customHeight="1">
      <c r="A98" s="724"/>
      <c r="B98" s="685" t="s">
        <v>287</v>
      </c>
      <c r="C98" s="686"/>
      <c r="D98" s="221">
        <f>SUM(-C97,-C96,C95)</f>
        <v>0</v>
      </c>
    </row>
    <row r="99" spans="1:4" ht="33.75" customHeight="1">
      <c r="A99" s="157">
        <v>41</v>
      </c>
      <c r="B99" s="674" t="s">
        <v>288</v>
      </c>
      <c r="C99" s="675"/>
      <c r="D99" s="262">
        <v>0</v>
      </c>
    </row>
    <row r="100" spans="1:4" ht="21" customHeight="1">
      <c r="A100" s="157">
        <v>42</v>
      </c>
      <c r="B100" s="575" t="s">
        <v>289</v>
      </c>
      <c r="C100" s="574"/>
      <c r="D100" s="263">
        <f>SUM(D98-D99)</f>
        <v>0</v>
      </c>
    </row>
    <row r="101" spans="1:4" ht="65.25" customHeight="1">
      <c r="A101" s="660">
        <v>43</v>
      </c>
      <c r="B101" s="694" t="s">
        <v>290</v>
      </c>
      <c r="C101" s="695"/>
      <c r="D101" s="264">
        <v>0</v>
      </c>
    </row>
    <row r="102" spans="1:4" ht="33" customHeight="1">
      <c r="A102" s="661"/>
      <c r="B102" s="228" t="s">
        <v>291</v>
      </c>
      <c r="C102" s="265">
        <v>0</v>
      </c>
      <c r="D102" s="663"/>
    </row>
    <row r="103" spans="1:4" ht="21" customHeight="1">
      <c r="A103" s="661"/>
      <c r="B103" s="228" t="s">
        <v>292</v>
      </c>
      <c r="C103" s="266">
        <v>0</v>
      </c>
      <c r="D103" s="664"/>
    </row>
    <row r="104" spans="1:4" ht="21" customHeight="1">
      <c r="A104" s="661"/>
      <c r="B104" s="228" t="s">
        <v>293</v>
      </c>
      <c r="C104" s="266">
        <v>0</v>
      </c>
      <c r="D104" s="664"/>
    </row>
    <row r="105" spans="1:4" ht="21" customHeight="1">
      <c r="A105" s="662"/>
      <c r="B105" s="237" t="s">
        <v>294</v>
      </c>
      <c r="C105" s="267">
        <v>0</v>
      </c>
      <c r="D105" s="665"/>
    </row>
    <row r="106" spans="1:4" ht="21" customHeight="1">
      <c r="A106" s="157">
        <v>44</v>
      </c>
      <c r="B106" s="674" t="s">
        <v>295</v>
      </c>
      <c r="C106" s="675"/>
      <c r="D106" s="268" t="e">
        <f>SUM(D100/D101)</f>
        <v>#DIV/0!</v>
      </c>
    </row>
    <row r="107" spans="1:4" ht="32.25" customHeight="1">
      <c r="A107" s="157">
        <v>45</v>
      </c>
      <c r="B107" s="674" t="s">
        <v>296</v>
      </c>
      <c r="C107" s="675"/>
      <c r="D107" s="269">
        <f>SUM(D68)</f>
        <v>453678649</v>
      </c>
    </row>
    <row r="108" spans="1:4" ht="21" customHeight="1">
      <c r="A108" s="157">
        <v>46</v>
      </c>
      <c r="B108" s="674" t="s">
        <v>297</v>
      </c>
      <c r="C108" s="675"/>
      <c r="D108" s="142" t="e">
        <f>SUM(D106/D107)*100</f>
        <v>#DIV/0!</v>
      </c>
    </row>
    <row r="109" spans="1:4" ht="69" customHeight="1">
      <c r="A109" s="157">
        <v>47</v>
      </c>
      <c r="B109" s="674" t="s">
        <v>298</v>
      </c>
      <c r="C109" s="675"/>
      <c r="D109" s="270" t="e">
        <f>SUM(D108,D93)</f>
        <v>#DIV/0!</v>
      </c>
    </row>
    <row r="110" spans="1:5" ht="18" customHeight="1">
      <c r="A110" s="684" t="s">
        <v>217</v>
      </c>
      <c r="B110" s="684"/>
      <c r="C110" s="684"/>
      <c r="D110" s="54" t="s">
        <v>218</v>
      </c>
      <c r="E110" s="271"/>
    </row>
    <row r="111" spans="1:6" ht="29.25" customHeight="1">
      <c r="A111" s="571" t="s">
        <v>299</v>
      </c>
      <c r="B111" s="571"/>
      <c r="C111" s="571"/>
      <c r="D111" s="571"/>
      <c r="E111" s="689"/>
      <c r="F111" s="689"/>
    </row>
    <row r="112" spans="1:6" ht="110.25" customHeight="1">
      <c r="A112" s="690" t="s">
        <v>300</v>
      </c>
      <c r="B112" s="691"/>
      <c r="C112" s="691"/>
      <c r="D112" s="691"/>
      <c r="E112" s="692"/>
      <c r="F112" s="692"/>
    </row>
    <row r="113" spans="1:6" ht="29.25" customHeight="1">
      <c r="A113" s="137" t="s">
        <v>104</v>
      </c>
      <c r="B113" s="693" t="s">
        <v>301</v>
      </c>
      <c r="C113" s="586"/>
      <c r="D113" s="138" t="s">
        <v>106</v>
      </c>
      <c r="E113" s="689"/>
      <c r="F113" s="689"/>
    </row>
    <row r="114" spans="1:6" ht="62.25" customHeight="1">
      <c r="A114" s="160">
        <v>48</v>
      </c>
      <c r="B114" s="674" t="s">
        <v>302</v>
      </c>
      <c r="C114" s="675"/>
      <c r="D114" s="272">
        <v>0</v>
      </c>
      <c r="E114" s="689"/>
      <c r="F114" s="689"/>
    </row>
    <row r="115" spans="1:6" ht="33" customHeight="1">
      <c r="A115" s="215">
        <v>49</v>
      </c>
      <c r="B115" s="674" t="s">
        <v>303</v>
      </c>
      <c r="C115" s="675"/>
      <c r="D115" s="273">
        <f>SUM(D80)</f>
        <v>451138749</v>
      </c>
      <c r="E115" s="689"/>
      <c r="F115" s="689"/>
    </row>
    <row r="116" spans="1:5" ht="20.25" customHeight="1">
      <c r="A116" s="157">
        <v>50</v>
      </c>
      <c r="B116" s="674" t="s">
        <v>304</v>
      </c>
      <c r="C116" s="675"/>
      <c r="D116" s="274">
        <f>SUM(D114/D115)*100</f>
        <v>0</v>
      </c>
      <c r="E116" s="275"/>
    </row>
    <row r="117" spans="1:5" ht="20.25" customHeight="1">
      <c r="A117" s="157">
        <v>51</v>
      </c>
      <c r="B117" s="674" t="s">
        <v>305</v>
      </c>
      <c r="C117" s="675"/>
      <c r="D117" s="276" t="e">
        <f>SUM(D116,D109)</f>
        <v>#DIV/0!</v>
      </c>
      <c r="E117" s="275"/>
    </row>
    <row r="118" spans="1:4" ht="12" customHeight="1">
      <c r="A118" s="277"/>
      <c r="B118" s="277"/>
      <c r="C118" s="277"/>
      <c r="D118" s="277"/>
    </row>
    <row r="119" spans="1:4" ht="29.25" customHeight="1">
      <c r="A119" s="571" t="s">
        <v>182</v>
      </c>
      <c r="B119" s="571"/>
      <c r="C119" s="571"/>
      <c r="D119" s="571"/>
    </row>
    <row r="120" spans="1:4" ht="21" customHeight="1">
      <c r="A120" s="699" t="s">
        <v>306</v>
      </c>
      <c r="B120" s="699"/>
      <c r="C120" s="699"/>
      <c r="D120" s="278"/>
    </row>
    <row r="121" spans="1:4" ht="33.75" customHeight="1">
      <c r="A121" s="279"/>
      <c r="B121" s="698" t="s">
        <v>307</v>
      </c>
      <c r="C121" s="698"/>
      <c r="D121" s="280">
        <f>SUM(D83)</f>
        <v>0</v>
      </c>
    </row>
    <row r="122" spans="1:4" ht="11.25" customHeight="1">
      <c r="A122" s="279"/>
      <c r="B122" s="698"/>
      <c r="C122" s="698"/>
      <c r="D122" s="281"/>
    </row>
    <row r="123" spans="1:4" ht="31.5" customHeight="1">
      <c r="A123" s="279"/>
      <c r="B123" s="690" t="s">
        <v>308</v>
      </c>
      <c r="C123" s="690"/>
      <c r="D123" s="282">
        <v>0</v>
      </c>
    </row>
    <row r="124" spans="1:4" ht="12" customHeight="1">
      <c r="A124" s="283"/>
      <c r="B124" s="283"/>
      <c r="C124" s="283"/>
      <c r="D124" s="284"/>
    </row>
    <row r="125" spans="1:4" ht="29.25" customHeight="1">
      <c r="A125" s="571" t="s">
        <v>309</v>
      </c>
      <c r="B125" s="571"/>
      <c r="C125" s="571"/>
      <c r="D125" s="571"/>
    </row>
    <row r="126" ht="12" customHeight="1"/>
    <row r="127" spans="1:4" ht="51.75" customHeight="1">
      <c r="A127" s="700" t="s">
        <v>310</v>
      </c>
      <c r="B127" s="572"/>
      <c r="C127" s="572"/>
      <c r="D127" s="572"/>
    </row>
    <row r="128" spans="1:4" ht="15">
      <c r="A128" s="147"/>
      <c r="B128" s="147"/>
      <c r="C128" s="147"/>
      <c r="D128" s="149"/>
    </row>
    <row r="129" spans="1:4" ht="15">
      <c r="A129" s="576" t="s">
        <v>190</v>
      </c>
      <c r="B129" s="577"/>
      <c r="C129" s="147"/>
      <c r="D129" s="149"/>
    </row>
    <row r="130" spans="1:4" ht="15">
      <c r="A130" s="576"/>
      <c r="B130" s="578"/>
      <c r="C130" s="147"/>
      <c r="D130" s="149"/>
    </row>
    <row r="131" spans="1:4" ht="15">
      <c r="A131" s="147"/>
      <c r="B131" s="147" t="s">
        <v>191</v>
      </c>
      <c r="C131" s="147"/>
      <c r="D131" s="149"/>
    </row>
    <row r="132" spans="1:4" ht="15">
      <c r="A132" s="576" t="s">
        <v>192</v>
      </c>
      <c r="B132" s="577"/>
      <c r="C132" s="147"/>
      <c r="D132" s="149"/>
    </row>
    <row r="133" spans="1:4" ht="15">
      <c r="A133" s="576"/>
      <c r="B133" s="578"/>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568" t="s">
        <v>195</v>
      </c>
      <c r="B137" s="568"/>
      <c r="C137" s="568"/>
      <c r="D137" s="149"/>
    </row>
    <row r="138" spans="1:4" ht="15">
      <c r="A138" s="569" t="s">
        <v>312</v>
      </c>
      <c r="B138" s="569"/>
      <c r="C138" s="147"/>
      <c r="D138" s="149"/>
    </row>
  </sheetData>
  <sheetProtection password="CCA6" sheet="1"/>
  <mergeCells count="110">
    <mergeCell ref="A88:A90"/>
    <mergeCell ref="B94:C94"/>
    <mergeCell ref="A94:A98"/>
    <mergeCell ref="B99:C99"/>
    <mergeCell ref="A110:C110"/>
    <mergeCell ref="B109:C109"/>
    <mergeCell ref="B100:C100"/>
    <mergeCell ref="B107:C107"/>
    <mergeCell ref="A91:C91"/>
    <mergeCell ref="B92:C92"/>
    <mergeCell ref="A111:D111"/>
    <mergeCell ref="B98:C98"/>
    <mergeCell ref="A101:A105"/>
    <mergeCell ref="B106:C106"/>
    <mergeCell ref="B108:C108"/>
    <mergeCell ref="A64:A67"/>
    <mergeCell ref="B64:C64"/>
    <mergeCell ref="B68:C68"/>
    <mergeCell ref="B69:C69"/>
    <mergeCell ref="B101:C101"/>
    <mergeCell ref="B93:C93"/>
    <mergeCell ref="B86:C86"/>
    <mergeCell ref="B56:C56"/>
    <mergeCell ref="A48:C48"/>
    <mergeCell ref="B49:C49"/>
    <mergeCell ref="A56:A59"/>
    <mergeCell ref="B54:C54"/>
    <mergeCell ref="B60:C60"/>
    <mergeCell ref="A60:A63"/>
    <mergeCell ref="B78:C78"/>
    <mergeCell ref="D51:D53"/>
    <mergeCell ref="B55:C55"/>
    <mergeCell ref="B50:C50"/>
    <mergeCell ref="B51:C51"/>
    <mergeCell ref="B40:C40"/>
    <mergeCell ref="A40:A43"/>
    <mergeCell ref="B46:C46"/>
    <mergeCell ref="B47:C47"/>
    <mergeCell ref="A137:C137"/>
    <mergeCell ref="A138:B138"/>
    <mergeCell ref="B11:C11"/>
    <mergeCell ref="B12:C12"/>
    <mergeCell ref="B13:C13"/>
    <mergeCell ref="B14:C14"/>
    <mergeCell ref="B18:C18"/>
    <mergeCell ref="B19:C19"/>
    <mergeCell ref="A19:A21"/>
    <mergeCell ref="B35:C35"/>
    <mergeCell ref="A127:D127"/>
    <mergeCell ref="A129:A130"/>
    <mergeCell ref="B129:B130"/>
    <mergeCell ref="A132:A133"/>
    <mergeCell ref="B132:B133"/>
    <mergeCell ref="B123:C123"/>
    <mergeCell ref="A125:D125"/>
    <mergeCell ref="B121:C121"/>
    <mergeCell ref="B122:C122"/>
    <mergeCell ref="B114:C114"/>
    <mergeCell ref="E114:F114"/>
    <mergeCell ref="E115:F115"/>
    <mergeCell ref="B116:C116"/>
    <mergeCell ref="A120:C120"/>
    <mergeCell ref="A119:D119"/>
    <mergeCell ref="B115:C115"/>
    <mergeCell ref="B117:C117"/>
    <mergeCell ref="E111:F111"/>
    <mergeCell ref="A112:D112"/>
    <mergeCell ref="E112:F112"/>
    <mergeCell ref="B113:C113"/>
    <mergeCell ref="E113:F113"/>
    <mergeCell ref="B74:C74"/>
    <mergeCell ref="B87:C87"/>
    <mergeCell ref="B88:C88"/>
    <mergeCell ref="B76:C76"/>
    <mergeCell ref="B77:C77"/>
    <mergeCell ref="B79:C79"/>
    <mergeCell ref="A84:D84"/>
    <mergeCell ref="A85:D85"/>
    <mergeCell ref="B75:C75"/>
    <mergeCell ref="A73:C73"/>
    <mergeCell ref="B80:C80"/>
    <mergeCell ref="B81:C81"/>
    <mergeCell ref="B82:C82"/>
    <mergeCell ref="B83:C83"/>
    <mergeCell ref="B36:C36"/>
    <mergeCell ref="A36:A39"/>
    <mergeCell ref="B32:C32"/>
    <mergeCell ref="B34:C34"/>
    <mergeCell ref="B28:C28"/>
    <mergeCell ref="B33:C33"/>
    <mergeCell ref="D102:D105"/>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zoomScaleSheetLayoutView="100" workbookViewId="0" topLeftCell="A163">
      <selection activeCell="B180" sqref="B180:B181"/>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313</v>
      </c>
    </row>
    <row r="2" spans="1:13" ht="25.5">
      <c r="A2" s="628" t="s">
        <v>96</v>
      </c>
      <c r="B2" s="628"/>
      <c r="C2" s="628"/>
      <c r="D2" s="155" t="s">
        <v>314</v>
      </c>
      <c r="E2" s="2"/>
      <c r="F2" s="2"/>
      <c r="G2" s="2"/>
      <c r="H2" s="2"/>
      <c r="I2" s="2"/>
      <c r="J2" s="2"/>
      <c r="K2" s="2"/>
      <c r="L2" s="2"/>
      <c r="M2" s="2"/>
    </row>
    <row r="3" spans="1:11" ht="20.25">
      <c r="A3" s="620" t="s">
        <v>315</v>
      </c>
      <c r="B3" s="620"/>
      <c r="C3" s="620"/>
      <c r="D3" s="620"/>
      <c r="E3" s="2"/>
      <c r="F3" s="2"/>
      <c r="G3" s="2"/>
      <c r="H3" s="2"/>
      <c r="I3" s="2"/>
      <c r="J3" s="2"/>
      <c r="K3" s="2"/>
    </row>
    <row r="4" spans="1:11" ht="15">
      <c r="A4" s="621" t="str">
        <f>(eff_desc)</f>
        <v>GLI-LIPSCOMB COUNTY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43.25" customHeight="1">
      <c r="A7" s="653" t="s">
        <v>316</v>
      </c>
      <c r="B7" s="613"/>
      <c r="C7" s="613"/>
      <c r="D7" s="613"/>
      <c r="E7" s="2"/>
      <c r="F7" s="2"/>
      <c r="G7" s="2"/>
      <c r="H7" s="2"/>
      <c r="I7" s="2"/>
      <c r="J7" s="2"/>
      <c r="K7" s="2"/>
      <c r="L7" s="2"/>
      <c r="M7" s="2"/>
    </row>
    <row r="8" spans="1:13" ht="15.75">
      <c r="A8" s="599" t="s">
        <v>102</v>
      </c>
      <c r="B8" s="599"/>
      <c r="C8" s="599"/>
      <c r="D8" s="599"/>
      <c r="E8" s="2"/>
      <c r="F8" s="2"/>
      <c r="G8" s="2"/>
      <c r="H8" s="2"/>
      <c r="I8" s="2"/>
      <c r="J8" s="2"/>
      <c r="K8" s="2"/>
      <c r="L8" s="2"/>
      <c r="M8" s="2"/>
    </row>
    <row r="9" spans="1:13" ht="78" customHeight="1">
      <c r="A9" s="606" t="s">
        <v>317</v>
      </c>
      <c r="B9" s="607"/>
      <c r="C9" s="607"/>
      <c r="D9" s="607"/>
      <c r="E9" s="2"/>
      <c r="F9" s="2"/>
      <c r="G9" s="2"/>
      <c r="H9" s="2"/>
      <c r="I9" s="2"/>
      <c r="J9" s="2"/>
      <c r="K9" s="2"/>
      <c r="L9" s="2"/>
      <c r="M9" s="2"/>
    </row>
    <row r="10" spans="1:13" ht="29.25" customHeight="1">
      <c r="A10" s="93" t="s">
        <v>104</v>
      </c>
      <c r="B10" s="591" t="s">
        <v>122</v>
      </c>
      <c r="C10" s="592"/>
      <c r="D10" s="93" t="s">
        <v>106</v>
      </c>
      <c r="E10" s="2"/>
      <c r="F10" s="2"/>
      <c r="G10" s="2"/>
      <c r="H10" s="2"/>
      <c r="I10" s="2"/>
      <c r="J10" s="2"/>
      <c r="K10" s="2"/>
      <c r="L10" s="2"/>
      <c r="M10" s="2"/>
    </row>
    <row r="11" spans="1:13" ht="99" customHeight="1">
      <c r="A11" s="157">
        <v>1</v>
      </c>
      <c r="B11" s="666" t="s">
        <v>318</v>
      </c>
      <c r="C11" s="667"/>
      <c r="D11" s="285">
        <f>SUM(eff_histtxblrecog)</f>
        <v>659852804</v>
      </c>
      <c r="E11" s="2"/>
      <c r="F11" s="2"/>
      <c r="G11" s="2"/>
      <c r="H11" s="2"/>
      <c r="I11" s="2"/>
      <c r="J11" s="2"/>
      <c r="L11" s="2"/>
      <c r="M11" s="2"/>
    </row>
    <row r="12" spans="1:13" ht="66" customHeight="1">
      <c r="A12" s="157">
        <v>2</v>
      </c>
      <c r="B12" s="674" t="s">
        <v>319</v>
      </c>
      <c r="C12" s="675"/>
      <c r="D12" s="285">
        <f>SUM(eff_histtaxceiling)</f>
        <v>0</v>
      </c>
      <c r="E12" s="2"/>
      <c r="F12" s="2"/>
      <c r="G12" s="2"/>
      <c r="H12" s="2"/>
      <c r="I12" s="2"/>
      <c r="J12" s="2"/>
      <c r="L12" s="2"/>
      <c r="M12" s="2"/>
    </row>
    <row r="13" spans="1:13" ht="29.25" customHeight="1">
      <c r="A13" s="157">
        <v>3</v>
      </c>
      <c r="B13" s="701" t="s">
        <v>320</v>
      </c>
      <c r="C13" s="702"/>
      <c r="D13" s="285">
        <f>SUM(D11-D12)</f>
        <v>659852804</v>
      </c>
      <c r="E13" s="2"/>
      <c r="F13" s="2"/>
      <c r="G13" s="2"/>
      <c r="H13" s="2"/>
      <c r="I13" s="2"/>
      <c r="J13" s="2"/>
      <c r="L13" s="2"/>
      <c r="M13" s="2"/>
    </row>
    <row r="14" spans="1:13" ht="29.25" customHeight="1">
      <c r="A14" s="160">
        <v>4</v>
      </c>
      <c r="B14" s="286" t="s">
        <v>321</v>
      </c>
      <c r="C14" s="197"/>
      <c r="D14" s="251">
        <f>SUM(eff_histtaxrate)*100</f>
        <v>0.53883</v>
      </c>
      <c r="E14" s="2"/>
      <c r="F14" s="2"/>
      <c r="G14" s="2"/>
      <c r="H14" s="2"/>
      <c r="I14" s="2"/>
      <c r="J14" s="2"/>
      <c r="L14" s="2"/>
      <c r="M14" s="2"/>
    </row>
    <row r="15" spans="1:13" ht="40.5" customHeight="1">
      <c r="A15" s="660">
        <v>5</v>
      </c>
      <c r="B15" s="657" t="s">
        <v>111</v>
      </c>
      <c r="C15" s="658"/>
      <c r="D15" s="161"/>
      <c r="E15" s="2"/>
      <c r="F15" s="2"/>
      <c r="G15" s="2"/>
      <c r="H15" s="2"/>
      <c r="I15" s="2"/>
      <c r="J15" s="2"/>
      <c r="L15" s="2"/>
      <c r="M15" s="2"/>
    </row>
    <row r="16" spans="1:13" ht="15.75">
      <c r="A16" s="661"/>
      <c r="B16" s="182" t="s">
        <v>322</v>
      </c>
      <c r="C16" s="221">
        <v>0</v>
      </c>
      <c r="D16" s="165"/>
      <c r="E16" s="2"/>
      <c r="F16" s="2"/>
      <c r="G16" s="2"/>
      <c r="H16" s="2"/>
      <c r="I16" s="2"/>
      <c r="J16" s="2"/>
      <c r="L16" s="2"/>
      <c r="M16" s="2"/>
    </row>
    <row r="17" spans="1:13" ht="15.75">
      <c r="A17" s="661"/>
      <c r="B17" s="182" t="s">
        <v>323</v>
      </c>
      <c r="C17" s="258">
        <v>0</v>
      </c>
      <c r="D17" s="165"/>
      <c r="E17" s="2"/>
      <c r="F17" s="2"/>
      <c r="G17" s="2"/>
      <c r="H17" s="2"/>
      <c r="I17" s="2"/>
      <c r="J17" s="2"/>
      <c r="L17" s="2"/>
      <c r="M17" s="2"/>
    </row>
    <row r="18" spans="1:13" ht="29.25" customHeight="1">
      <c r="A18" s="661"/>
      <c r="B18" s="287" t="s">
        <v>324</v>
      </c>
      <c r="C18" s="100"/>
      <c r="D18" s="288">
        <f>SUM(C16-C17)</f>
        <v>0</v>
      </c>
      <c r="E18" s="2"/>
      <c r="F18" s="2"/>
      <c r="G18" s="2"/>
      <c r="H18" s="2"/>
      <c r="I18" s="2"/>
      <c r="J18" s="2"/>
      <c r="L18" s="2"/>
      <c r="M18" s="2"/>
    </row>
    <row r="19" spans="1:13" ht="15.75" customHeight="1">
      <c r="A19" s="660">
        <v>6</v>
      </c>
      <c r="B19" s="718" t="s">
        <v>115</v>
      </c>
      <c r="C19" s="695"/>
      <c r="D19" s="766"/>
      <c r="E19" s="2"/>
      <c r="F19" s="2"/>
      <c r="G19" s="2"/>
      <c r="H19" s="2"/>
      <c r="I19" s="2"/>
      <c r="J19" s="2"/>
      <c r="L19" s="2"/>
      <c r="M19" s="2"/>
    </row>
    <row r="20" spans="1:13" ht="15.75">
      <c r="A20" s="661"/>
      <c r="B20" s="208" t="s">
        <v>116</v>
      </c>
      <c r="C20" s="221">
        <v>0</v>
      </c>
      <c r="D20" s="767"/>
      <c r="E20" s="2"/>
      <c r="F20" s="2"/>
      <c r="G20" s="2"/>
      <c r="H20" s="2"/>
      <c r="I20" s="2"/>
      <c r="J20" s="2"/>
      <c r="L20" s="2"/>
      <c r="M20" s="2"/>
    </row>
    <row r="21" spans="1:13" ht="15.75">
      <c r="A21" s="661"/>
      <c r="B21" s="208" t="s">
        <v>117</v>
      </c>
      <c r="C21" s="258">
        <v>0</v>
      </c>
      <c r="D21" s="768"/>
      <c r="E21" s="2"/>
      <c r="F21" s="2"/>
      <c r="G21" s="2"/>
      <c r="H21" s="2"/>
      <c r="I21" s="2"/>
      <c r="J21" s="2"/>
      <c r="L21" s="2"/>
      <c r="M21" s="2"/>
    </row>
    <row r="22" spans="1:13" ht="18">
      <c r="A22" s="662"/>
      <c r="B22" s="289" t="s">
        <v>325</v>
      </c>
      <c r="C22" s="290"/>
      <c r="D22" s="291">
        <f>SUM(C20-C21)</f>
        <v>0</v>
      </c>
      <c r="E22" s="2"/>
      <c r="F22" s="2"/>
      <c r="G22" s="2"/>
      <c r="H22" s="2"/>
      <c r="I22" s="2"/>
      <c r="J22" s="2"/>
      <c r="L22" s="2"/>
      <c r="M22" s="2"/>
    </row>
    <row r="23" spans="1:13" ht="15.75">
      <c r="A23" s="167">
        <v>7</v>
      </c>
      <c r="B23" s="674" t="s">
        <v>326</v>
      </c>
      <c r="C23" s="752"/>
      <c r="D23" s="292">
        <f>SUM(D18,D22)</f>
        <v>0</v>
      </c>
      <c r="E23" s="2"/>
      <c r="F23" s="2"/>
      <c r="G23" s="2"/>
      <c r="H23" s="2"/>
      <c r="I23" s="2"/>
      <c r="J23" s="2"/>
      <c r="L23" s="2"/>
      <c r="M23" s="2"/>
    </row>
    <row r="24" spans="1:13" ht="18" customHeight="1">
      <c r="A24" s="769" t="s">
        <v>327</v>
      </c>
      <c r="B24" s="769"/>
      <c r="C24" s="769"/>
      <c r="D24" s="293" t="s">
        <v>328</v>
      </c>
      <c r="E24" s="2"/>
      <c r="F24" s="2"/>
      <c r="G24" s="2"/>
      <c r="H24" s="2"/>
      <c r="I24" s="2"/>
      <c r="J24" s="2"/>
      <c r="L24" s="2"/>
      <c r="M24" s="2"/>
    </row>
    <row r="25" spans="1:13" ht="29.25" customHeight="1">
      <c r="A25" s="93" t="s">
        <v>104</v>
      </c>
      <c r="B25" s="591" t="s">
        <v>122</v>
      </c>
      <c r="C25" s="592"/>
      <c r="D25" s="93" t="s">
        <v>106</v>
      </c>
      <c r="E25" s="2"/>
      <c r="F25" s="2"/>
      <c r="G25" s="2"/>
      <c r="H25" s="2"/>
      <c r="I25" s="2"/>
      <c r="J25" s="2"/>
      <c r="L25" s="2"/>
      <c r="M25" s="2"/>
    </row>
    <row r="26" spans="1:13" ht="31.5" customHeight="1">
      <c r="A26" s="179">
        <v>8</v>
      </c>
      <c r="B26" s="758" t="s">
        <v>329</v>
      </c>
      <c r="C26" s="759"/>
      <c r="D26" s="294">
        <f>SUM(D13,D23)</f>
        <v>659852804</v>
      </c>
      <c r="E26" s="2"/>
      <c r="F26" s="2"/>
      <c r="G26" s="2"/>
      <c r="H26" s="2"/>
      <c r="I26" s="2"/>
      <c r="J26" s="2"/>
      <c r="L26" s="2"/>
      <c r="M26" s="2"/>
    </row>
    <row r="27" spans="1:13" ht="37.5" customHeight="1">
      <c r="A27" s="179">
        <v>9</v>
      </c>
      <c r="B27" s="758" t="s">
        <v>330</v>
      </c>
      <c r="C27" s="760"/>
      <c r="D27" s="295">
        <v>0</v>
      </c>
      <c r="E27" s="2"/>
      <c r="F27" s="2"/>
      <c r="G27" s="2"/>
      <c r="H27" s="2"/>
      <c r="I27" s="2"/>
      <c r="J27" s="2"/>
      <c r="L27" s="2"/>
      <c r="M27" s="2"/>
    </row>
    <row r="28" spans="1:13" ht="78" customHeight="1">
      <c r="A28" s="179">
        <v>10</v>
      </c>
      <c r="B28" s="761" t="s">
        <v>331</v>
      </c>
      <c r="C28" s="762"/>
      <c r="D28" s="180"/>
      <c r="E28" s="2"/>
      <c r="F28" s="2"/>
      <c r="G28" s="2"/>
      <c r="H28" s="2"/>
      <c r="I28" s="2"/>
      <c r="J28" s="2"/>
      <c r="L28" s="2"/>
      <c r="M28" s="2"/>
    </row>
    <row r="29" spans="1:13" ht="20.25" customHeight="1">
      <c r="A29" s="181"/>
      <c r="B29" s="182" t="s">
        <v>332</v>
      </c>
      <c r="C29" s="296">
        <f>SUM(eff_histabsolutexempt)</f>
        <v>42213</v>
      </c>
      <c r="D29" s="184"/>
      <c r="E29" s="2"/>
      <c r="F29" s="2"/>
      <c r="G29" s="2"/>
      <c r="H29" s="2"/>
      <c r="I29" s="2"/>
      <c r="J29" s="2"/>
      <c r="L29" s="2"/>
      <c r="M29" s="2"/>
    </row>
    <row r="30" spans="1:13" ht="36.75" customHeight="1">
      <c r="A30" s="181"/>
      <c r="B30" s="297" t="s">
        <v>333</v>
      </c>
      <c r="C30" s="229">
        <f>SUM(eff_partialexempt)</f>
        <v>210150</v>
      </c>
      <c r="D30" s="184"/>
      <c r="E30" s="2"/>
      <c r="F30" s="2"/>
      <c r="G30" s="2"/>
      <c r="H30" s="2"/>
      <c r="I30" s="2"/>
      <c r="J30" s="2"/>
      <c r="L30" s="2"/>
      <c r="M30" s="2"/>
    </row>
    <row r="31" spans="1:13" ht="24.75" customHeight="1">
      <c r="A31" s="186"/>
      <c r="B31" s="298" t="s">
        <v>334</v>
      </c>
      <c r="C31" s="158"/>
      <c r="D31" s="299">
        <f>SUM(C30,C29)</f>
        <v>252363</v>
      </c>
      <c r="E31" s="2"/>
      <c r="F31" s="2"/>
      <c r="G31" s="2"/>
      <c r="H31" s="2"/>
      <c r="I31" s="2"/>
      <c r="J31" s="2"/>
      <c r="L31" s="2"/>
      <c r="M31" s="2"/>
    </row>
    <row r="32" spans="1:13" ht="63.75" customHeight="1">
      <c r="A32" s="179">
        <v>11</v>
      </c>
      <c r="B32" s="761" t="s">
        <v>335</v>
      </c>
      <c r="C32" s="762"/>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262033</v>
      </c>
      <c r="E36" s="2"/>
      <c r="F36" s="2"/>
      <c r="G36" s="2"/>
      <c r="H36" s="2"/>
      <c r="I36" s="2"/>
      <c r="J36" s="2"/>
      <c r="K36" s="2"/>
      <c r="L36" s="2"/>
      <c r="M36" s="2"/>
    </row>
    <row r="37" spans="1:9" ht="24.75" customHeight="1">
      <c r="A37" s="157">
        <v>13</v>
      </c>
      <c r="B37" s="304" t="s">
        <v>340</v>
      </c>
      <c r="C37" s="305"/>
      <c r="D37" s="306">
        <f>SUM(D26-D36)</f>
        <v>659590771</v>
      </c>
      <c r="E37" s="2"/>
      <c r="F37" s="2"/>
      <c r="G37" s="2"/>
      <c r="H37" s="2"/>
      <c r="I37" s="2"/>
    </row>
    <row r="38" spans="1:9" ht="29.25" customHeight="1">
      <c r="A38" s="157">
        <v>14</v>
      </c>
      <c r="B38" s="304" t="s">
        <v>341</v>
      </c>
      <c r="C38" s="305"/>
      <c r="D38" s="306">
        <f>SUM(D14)*D37/100</f>
        <v>3554072.9513793006</v>
      </c>
      <c r="E38" s="2"/>
      <c r="F38" s="2"/>
      <c r="G38" s="2"/>
      <c r="H38" s="2"/>
      <c r="I38" s="2"/>
    </row>
    <row r="39" spans="1:9" ht="76.5" customHeight="1">
      <c r="A39" s="157">
        <v>15</v>
      </c>
      <c r="B39" s="674" t="s">
        <v>342</v>
      </c>
      <c r="C39" s="752"/>
      <c r="D39" s="307">
        <v>2004.82</v>
      </c>
      <c r="E39" s="2"/>
      <c r="F39" s="2"/>
      <c r="G39" s="2"/>
      <c r="H39" s="2"/>
      <c r="I39" s="2"/>
    </row>
    <row r="40" spans="1:9" ht="50.25" customHeight="1">
      <c r="A40" s="157">
        <v>16</v>
      </c>
      <c r="B40" s="674" t="s">
        <v>343</v>
      </c>
      <c r="C40" s="675"/>
      <c r="D40" s="308">
        <v>0</v>
      </c>
      <c r="E40" s="2"/>
      <c r="F40" s="2"/>
      <c r="G40" s="2"/>
      <c r="H40" s="2"/>
      <c r="I40" s="2"/>
    </row>
    <row r="41" spans="1:9" ht="40.5" customHeight="1">
      <c r="A41" s="157">
        <v>17</v>
      </c>
      <c r="B41" s="674" t="s">
        <v>344</v>
      </c>
      <c r="C41" s="675"/>
      <c r="D41" s="285">
        <f>SUM(D38,D39-D40)</f>
        <v>3556077.7713793004</v>
      </c>
      <c r="E41" s="2"/>
      <c r="F41" s="2"/>
      <c r="G41" s="2"/>
      <c r="H41" s="2"/>
      <c r="I41" s="2"/>
    </row>
    <row r="42" spans="1:9" ht="66.75" customHeight="1">
      <c r="A42" s="160">
        <v>18</v>
      </c>
      <c r="B42" s="761" t="s">
        <v>345</v>
      </c>
      <c r="C42" s="762"/>
      <c r="D42" s="309"/>
      <c r="E42" s="2"/>
      <c r="F42" s="2"/>
      <c r="G42" s="2"/>
      <c r="H42" s="2"/>
      <c r="I42" s="2"/>
    </row>
    <row r="43" spans="1:9" ht="21.75" customHeight="1">
      <c r="A43" s="189"/>
      <c r="B43" s="190" t="s">
        <v>346</v>
      </c>
      <c r="C43" s="310">
        <f>SUM(eff_txbl)</f>
        <v>453678649</v>
      </c>
      <c r="D43" s="165"/>
      <c r="E43" s="2"/>
      <c r="F43" s="2"/>
      <c r="G43" s="2"/>
      <c r="H43" s="2"/>
      <c r="I43" s="2"/>
    </row>
    <row r="44" spans="1:9" ht="36.75" customHeight="1">
      <c r="A44" s="189"/>
      <c r="B44" s="311" t="s">
        <v>347</v>
      </c>
      <c r="C44" s="258">
        <v>2949349</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456627998</v>
      </c>
      <c r="E47" s="2"/>
      <c r="F47" s="2"/>
      <c r="G47" s="2"/>
      <c r="H47" s="2"/>
      <c r="I47" s="2"/>
    </row>
    <row r="48" spans="1:9" ht="18" customHeight="1">
      <c r="A48" s="776" t="s">
        <v>327</v>
      </c>
      <c r="B48" s="776"/>
      <c r="C48" s="776"/>
      <c r="D48" s="293" t="s">
        <v>328</v>
      </c>
      <c r="E48" s="2"/>
      <c r="F48" s="2"/>
      <c r="G48" s="2"/>
      <c r="H48" s="2"/>
      <c r="I48" s="2"/>
    </row>
    <row r="49" spans="1:9" ht="29.25" customHeight="1">
      <c r="A49" s="219" t="s">
        <v>104</v>
      </c>
      <c r="B49" s="714" t="s">
        <v>122</v>
      </c>
      <c r="C49" s="715"/>
      <c r="D49" s="219" t="s">
        <v>106</v>
      </c>
      <c r="E49" s="2"/>
      <c r="F49" s="2"/>
      <c r="G49" s="2"/>
      <c r="H49" s="2"/>
      <c r="I49" s="2"/>
    </row>
    <row r="50" spans="1:9" ht="40.5" customHeight="1">
      <c r="A50" s="179">
        <v>19</v>
      </c>
      <c r="B50" s="761" t="s">
        <v>351</v>
      </c>
      <c r="C50" s="762"/>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74" t="s">
        <v>355</v>
      </c>
      <c r="C54" s="675"/>
      <c r="D54" s="320">
        <f>SUM(eff_taxceiling)</f>
        <v>0</v>
      </c>
      <c r="E54" s="223"/>
      <c r="F54" s="223"/>
      <c r="G54" s="223"/>
      <c r="H54" s="223"/>
      <c r="I54" s="223"/>
      <c r="J54" s="223"/>
      <c r="K54" s="223"/>
      <c r="L54" s="223"/>
      <c r="M54" s="223"/>
    </row>
    <row r="55" spans="1:13" ht="22.5" customHeight="1">
      <c r="A55" s="157">
        <v>21</v>
      </c>
      <c r="B55" s="304" t="s">
        <v>356</v>
      </c>
      <c r="C55" s="305"/>
      <c r="D55" s="306">
        <f>SUM(D47,D53,-D54)</f>
        <v>456627998</v>
      </c>
      <c r="E55" s="2"/>
      <c r="F55" s="2"/>
      <c r="G55" s="2"/>
      <c r="H55" s="2"/>
      <c r="I55" s="225"/>
      <c r="J55" s="2"/>
      <c r="K55" s="2"/>
      <c r="L55" s="2"/>
      <c r="M55" s="2"/>
    </row>
    <row r="56" spans="1:13" ht="46.5" customHeight="1">
      <c r="A56" s="157">
        <v>22</v>
      </c>
      <c r="B56" s="674" t="s">
        <v>357</v>
      </c>
      <c r="C56" s="752"/>
      <c r="D56" s="321">
        <v>0</v>
      </c>
      <c r="E56" s="2"/>
      <c r="F56" s="2"/>
      <c r="G56" s="2"/>
      <c r="H56" s="2"/>
      <c r="I56" s="2"/>
      <c r="J56" s="2"/>
      <c r="K56" s="2"/>
      <c r="L56" s="2"/>
      <c r="M56" s="2"/>
    </row>
    <row r="57" spans="1:13" ht="114.75" customHeight="1">
      <c r="A57" s="157">
        <v>23</v>
      </c>
      <c r="B57" s="674" t="s">
        <v>358</v>
      </c>
      <c r="C57" s="675"/>
      <c r="D57" s="285">
        <f>SUM(eff_newtxbl+eff_newtxblabate)</f>
        <v>2539900</v>
      </c>
      <c r="E57" s="2"/>
      <c r="F57" s="2"/>
      <c r="G57" s="2"/>
      <c r="H57" s="2"/>
      <c r="I57" s="2"/>
      <c r="J57" s="2"/>
      <c r="K57" s="2"/>
      <c r="L57" s="2"/>
      <c r="M57" s="2"/>
    </row>
    <row r="58" spans="1:13" ht="29.25" customHeight="1">
      <c r="A58" s="157">
        <v>24</v>
      </c>
      <c r="B58" s="304" t="s">
        <v>359</v>
      </c>
      <c r="C58" s="305"/>
      <c r="D58" s="285">
        <f>SUM(D56,D57)</f>
        <v>2539900</v>
      </c>
      <c r="E58" s="2"/>
      <c r="F58" s="2"/>
      <c r="G58" s="2"/>
      <c r="H58" s="2"/>
      <c r="I58" s="2"/>
      <c r="J58" s="2"/>
      <c r="K58" s="2"/>
      <c r="L58" s="2"/>
      <c r="M58" s="2"/>
    </row>
    <row r="59" spans="1:4" ht="29.25" customHeight="1">
      <c r="A59" s="157">
        <v>25</v>
      </c>
      <c r="B59" s="304" t="s">
        <v>360</v>
      </c>
      <c r="C59" s="305"/>
      <c r="D59" s="159">
        <f>SUM(D55,-D58)</f>
        <v>454088098</v>
      </c>
    </row>
    <row r="60" spans="1:4" ht="29.25" customHeight="1">
      <c r="A60" s="157">
        <v>26</v>
      </c>
      <c r="B60" s="753" t="s">
        <v>361</v>
      </c>
      <c r="C60" s="676"/>
      <c r="D60" s="322">
        <f>SUM(D41/D59)*100</f>
        <v>0.7831250779401182</v>
      </c>
    </row>
    <row r="61" spans="1:4" ht="34.5" customHeight="1">
      <c r="A61" s="157">
        <v>27</v>
      </c>
      <c r="B61" s="674" t="s">
        <v>362</v>
      </c>
      <c r="C61" s="752"/>
      <c r="D61" s="323">
        <v>1.10950824</v>
      </c>
    </row>
    <row r="62" spans="1:7" ht="18" customHeight="1">
      <c r="A62" s="570" t="s">
        <v>94</v>
      </c>
      <c r="B62" s="570"/>
      <c r="C62" s="570"/>
      <c r="D62" s="54" t="s">
        <v>313</v>
      </c>
      <c r="G62" s="153"/>
    </row>
    <row r="63" spans="1:7" ht="29.25" customHeight="1">
      <c r="A63" s="571" t="s">
        <v>152</v>
      </c>
      <c r="B63" s="571"/>
      <c r="C63" s="571"/>
      <c r="D63" s="571"/>
      <c r="G63" s="153"/>
    </row>
    <row r="64" spans="1:7" ht="114" customHeight="1">
      <c r="A64" s="773" t="s">
        <v>363</v>
      </c>
      <c r="B64" s="774"/>
      <c r="C64" s="774"/>
      <c r="D64" s="774"/>
      <c r="G64" s="153"/>
    </row>
    <row r="65" spans="1:4" ht="29.25" customHeight="1">
      <c r="A65" s="93" t="s">
        <v>104</v>
      </c>
      <c r="B65" s="591" t="s">
        <v>277</v>
      </c>
      <c r="C65" s="592"/>
      <c r="D65" s="93" t="s">
        <v>106</v>
      </c>
    </row>
    <row r="66" spans="1:4" ht="17.25" customHeight="1">
      <c r="A66" s="157">
        <v>28</v>
      </c>
      <c r="B66" s="754" t="s">
        <v>364</v>
      </c>
      <c r="C66" s="755"/>
      <c r="D66" s="276">
        <f>SUM(eff_histtaxratemo)*100</f>
        <v>0.53883</v>
      </c>
    </row>
    <row r="67" spans="1:4" ht="30.75" customHeight="1">
      <c r="A67" s="160">
        <v>29</v>
      </c>
      <c r="B67" s="754" t="s">
        <v>365</v>
      </c>
      <c r="C67" s="755"/>
      <c r="D67" s="324">
        <f>SUM(D37)</f>
        <v>659590771</v>
      </c>
    </row>
    <row r="68" spans="1:4" ht="16.5" customHeight="1">
      <c r="A68" s="160">
        <v>30</v>
      </c>
      <c r="B68" s="756" t="s">
        <v>366</v>
      </c>
      <c r="C68" s="757"/>
      <c r="D68" s="159">
        <f>SUM(D66*D67)/100</f>
        <v>3554072.9513793006</v>
      </c>
    </row>
    <row r="69" spans="1:4" ht="17.25" customHeight="1">
      <c r="A69" s="179">
        <v>31</v>
      </c>
      <c r="B69" s="694" t="s">
        <v>367</v>
      </c>
      <c r="C69" s="695"/>
      <c r="D69" s="159">
        <f>SUM(D68,C75)</f>
        <v>3556077.7713793004</v>
      </c>
    </row>
    <row r="70" spans="1:4" ht="72" customHeight="1">
      <c r="A70" s="189"/>
      <c r="B70" s="325" t="s">
        <v>368</v>
      </c>
      <c r="C70" s="183">
        <v>0</v>
      </c>
      <c r="D70" s="257"/>
    </row>
    <row r="71" spans="1:4" ht="75" customHeight="1">
      <c r="A71" s="189"/>
      <c r="B71" s="325" t="s">
        <v>369</v>
      </c>
      <c r="C71" s="221">
        <v>2004.82</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2004.82</v>
      </c>
      <c r="D75" s="257"/>
    </row>
    <row r="76" spans="1:4" ht="30.75" customHeight="1">
      <c r="A76" s="157">
        <v>32</v>
      </c>
      <c r="B76" s="777" t="s">
        <v>375</v>
      </c>
      <c r="C76" s="778"/>
      <c r="D76" s="159">
        <f>SUM(D59)</f>
        <v>454088098</v>
      </c>
    </row>
    <row r="77" spans="1:4" ht="15.75" customHeight="1">
      <c r="A77" s="160">
        <v>33</v>
      </c>
      <c r="B77" s="749" t="s">
        <v>376</v>
      </c>
      <c r="C77" s="750"/>
      <c r="D77" s="251">
        <f>SUM(D69/D76)*100</f>
        <v>0.7831250779401182</v>
      </c>
    </row>
    <row r="78" spans="1:4" ht="35.25" customHeight="1">
      <c r="A78" s="660">
        <v>34</v>
      </c>
      <c r="B78" s="751" t="s">
        <v>377</v>
      </c>
      <c r="C78" s="751"/>
      <c r="D78" s="276">
        <f>SUM(C81)</f>
        <v>0</v>
      </c>
    </row>
    <row r="79" spans="1:4" ht="61.5" customHeight="1">
      <c r="A79" s="661"/>
      <c r="B79" s="333" t="s">
        <v>378</v>
      </c>
      <c r="C79" s="334">
        <v>0</v>
      </c>
      <c r="D79" s="742"/>
    </row>
    <row r="80" spans="1:4" ht="75" customHeight="1">
      <c r="A80" s="661"/>
      <c r="B80" s="335" t="s">
        <v>379</v>
      </c>
      <c r="C80" s="336">
        <v>0</v>
      </c>
      <c r="D80" s="743"/>
    </row>
    <row r="81" spans="1:4" ht="18.75" customHeight="1">
      <c r="A81" s="662"/>
      <c r="B81" s="337" t="s">
        <v>380</v>
      </c>
      <c r="C81" s="338">
        <f>SUM(C79-C80)/D76*100</f>
        <v>0</v>
      </c>
      <c r="D81" s="744"/>
    </row>
    <row r="82" spans="1:4" ht="30.75" customHeight="1">
      <c r="A82" s="660">
        <v>35</v>
      </c>
      <c r="B82" s="749" t="s">
        <v>381</v>
      </c>
      <c r="C82" s="750"/>
      <c r="D82" s="276">
        <f>SUM(C85)</f>
        <v>0</v>
      </c>
    </row>
    <row r="83" spans="1:4" ht="64.5" customHeight="1">
      <c r="A83" s="661"/>
      <c r="B83" s="339" t="s">
        <v>382</v>
      </c>
      <c r="C83" s="334">
        <v>0</v>
      </c>
      <c r="D83" s="742"/>
    </row>
    <row r="84" spans="1:4" ht="62.25" customHeight="1">
      <c r="A84" s="661"/>
      <c r="B84" s="339" t="s">
        <v>383</v>
      </c>
      <c r="C84" s="336">
        <v>0</v>
      </c>
      <c r="D84" s="743"/>
    </row>
    <row r="85" spans="1:4" ht="18.75" customHeight="1">
      <c r="A85" s="662"/>
      <c r="B85" s="337" t="s">
        <v>380</v>
      </c>
      <c r="C85" s="338">
        <f>SUM(C83-C84)/D76*100</f>
        <v>0</v>
      </c>
      <c r="D85" s="744"/>
    </row>
    <row r="86" spans="1:4" ht="18" customHeight="1">
      <c r="A86" s="741" t="s">
        <v>384</v>
      </c>
      <c r="B86" s="741"/>
      <c r="C86" s="741"/>
      <c r="D86" s="293" t="s">
        <v>328</v>
      </c>
    </row>
    <row r="87" spans="1:4" ht="20.25" customHeight="1">
      <c r="A87" s="340" t="s">
        <v>104</v>
      </c>
      <c r="B87" s="735" t="s">
        <v>277</v>
      </c>
      <c r="C87" s="736"/>
      <c r="D87" s="136" t="s">
        <v>106</v>
      </c>
    </row>
    <row r="88" spans="1:4" ht="33" customHeight="1">
      <c r="A88" s="660">
        <v>36</v>
      </c>
      <c r="B88" s="745" t="s">
        <v>385</v>
      </c>
      <c r="C88" s="746"/>
      <c r="D88" s="342">
        <v>0</v>
      </c>
    </row>
    <row r="89" spans="1:4" ht="59.25" customHeight="1">
      <c r="A89" s="661"/>
      <c r="B89" s="343" t="s">
        <v>386</v>
      </c>
      <c r="C89" s="344">
        <v>0</v>
      </c>
      <c r="D89" s="747"/>
    </row>
    <row r="90" spans="1:4" ht="58.5" customHeight="1">
      <c r="A90" s="661"/>
      <c r="B90" s="343" t="s">
        <v>387</v>
      </c>
      <c r="C90" s="345">
        <v>0</v>
      </c>
      <c r="D90" s="747"/>
    </row>
    <row r="91" spans="1:4" ht="18.75" customHeight="1">
      <c r="A91" s="661"/>
      <c r="B91" s="346" t="s">
        <v>388</v>
      </c>
      <c r="C91" s="347">
        <f>SUM(C89-C90)/D76*100</f>
        <v>0</v>
      </c>
      <c r="D91" s="747"/>
    </row>
    <row r="92" spans="1:4" ht="18" customHeight="1">
      <c r="A92" s="662"/>
      <c r="B92" s="348" t="s">
        <v>389</v>
      </c>
      <c r="C92" s="349">
        <f>SUM(C90*0.05)/D76*100</f>
        <v>0</v>
      </c>
      <c r="D92" s="748"/>
    </row>
    <row r="93" spans="1:4" ht="32.25" customHeight="1">
      <c r="A93" s="660">
        <v>37</v>
      </c>
      <c r="B93" s="745" t="s">
        <v>390</v>
      </c>
      <c r="C93" s="746"/>
      <c r="D93" s="350">
        <v>0</v>
      </c>
    </row>
    <row r="94" spans="1:4" ht="45" customHeight="1">
      <c r="A94" s="661"/>
      <c r="B94" s="343" t="s">
        <v>391</v>
      </c>
      <c r="C94" s="344">
        <v>0</v>
      </c>
      <c r="D94" s="351"/>
    </row>
    <row r="95" spans="1:4" ht="59.25" customHeight="1">
      <c r="A95" s="661"/>
      <c r="B95" s="343" t="s">
        <v>387</v>
      </c>
      <c r="C95" s="345">
        <v>0</v>
      </c>
      <c r="D95" s="351"/>
    </row>
    <row r="96" spans="1:4" ht="15">
      <c r="A96" s="661"/>
      <c r="B96" s="346" t="s">
        <v>388</v>
      </c>
      <c r="C96" s="347">
        <f>SUM(C94-C95)/D76*100</f>
        <v>0</v>
      </c>
      <c r="D96" s="351"/>
    </row>
    <row r="97" spans="1:4" ht="15">
      <c r="A97" s="662"/>
      <c r="B97" s="348" t="s">
        <v>392</v>
      </c>
      <c r="C97" s="349">
        <f>SUM(C95*0.08)/D76*100</f>
        <v>0</v>
      </c>
      <c r="D97" s="351"/>
    </row>
    <row r="98" spans="1:4" ht="22.5" customHeight="1">
      <c r="A98" s="157">
        <v>38</v>
      </c>
      <c r="B98" s="737" t="s">
        <v>393</v>
      </c>
      <c r="C98" s="738"/>
      <c r="D98" s="352">
        <f>SUM(D77,D78,D82,D88,D93)</f>
        <v>0.7831250779401182</v>
      </c>
    </row>
    <row r="99" spans="1:4" ht="177.75" customHeight="1">
      <c r="A99" s="157">
        <v>39</v>
      </c>
      <c r="B99" s="739" t="s">
        <v>394</v>
      </c>
      <c r="C99" s="740"/>
      <c r="D99" s="353">
        <v>0.81053445</v>
      </c>
    </row>
    <row r="100" spans="1:4" ht="96" customHeight="1">
      <c r="A100" s="179">
        <v>40</v>
      </c>
      <c r="B100" s="749" t="s">
        <v>395</v>
      </c>
      <c r="C100" s="750"/>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74" t="s">
        <v>401</v>
      </c>
      <c r="C106" s="752"/>
      <c r="D106" s="362"/>
    </row>
    <row r="107" spans="1:4" ht="15.75" customHeight="1">
      <c r="A107" s="741" t="s">
        <v>384</v>
      </c>
      <c r="B107" s="741"/>
      <c r="C107" s="741"/>
      <c r="D107" s="293" t="s">
        <v>328</v>
      </c>
    </row>
    <row r="108" spans="1:4" ht="15.75">
      <c r="A108" s="340" t="s">
        <v>104</v>
      </c>
      <c r="B108" s="735" t="s">
        <v>277</v>
      </c>
      <c r="C108" s="736"/>
      <c r="D108" s="136" t="s">
        <v>106</v>
      </c>
    </row>
    <row r="109" spans="1:4" ht="25.5" customHeight="1">
      <c r="A109" s="160">
        <v>42</v>
      </c>
      <c r="B109" s="694" t="s">
        <v>402</v>
      </c>
      <c r="C109" s="695"/>
      <c r="D109" s="363">
        <f>SUM(D105-D106)</f>
        <v>0</v>
      </c>
    </row>
    <row r="110" spans="1:4" ht="62.25" customHeight="1">
      <c r="A110" s="660">
        <v>43</v>
      </c>
      <c r="B110" s="749" t="s">
        <v>403</v>
      </c>
      <c r="C110" s="750"/>
      <c r="D110" s="364">
        <v>1</v>
      </c>
    </row>
    <row r="111" spans="1:4" ht="32.25" customHeight="1">
      <c r="A111" s="661"/>
      <c r="B111" s="325" t="s">
        <v>404</v>
      </c>
      <c r="C111" s="365">
        <v>1</v>
      </c>
      <c r="D111" s="366"/>
    </row>
    <row r="112" spans="1:4" ht="15.75">
      <c r="A112" s="661"/>
      <c r="B112" s="325" t="s">
        <v>405</v>
      </c>
      <c r="C112" s="367">
        <v>0.98911</v>
      </c>
      <c r="D112" s="366"/>
    </row>
    <row r="113" spans="1:4" ht="15.75">
      <c r="A113" s="661"/>
      <c r="B113" s="325" t="s">
        <v>406</v>
      </c>
      <c r="C113" s="367">
        <v>0.99498</v>
      </c>
      <c r="D113" s="366"/>
    </row>
    <row r="114" spans="1:4" ht="15.75">
      <c r="A114" s="662"/>
      <c r="B114" s="360" t="s">
        <v>407</v>
      </c>
      <c r="C114" s="365">
        <v>0.99989</v>
      </c>
      <c r="D114" s="368"/>
    </row>
    <row r="115" spans="1:4" ht="21.75" customHeight="1">
      <c r="A115" s="167">
        <v>44</v>
      </c>
      <c r="B115" s="631" t="s">
        <v>408</v>
      </c>
      <c r="C115" s="772"/>
      <c r="D115" s="369">
        <v>0</v>
      </c>
    </row>
    <row r="116" spans="1:4" ht="30.75" customHeight="1">
      <c r="A116" s="157">
        <v>45</v>
      </c>
      <c r="B116" s="674" t="s">
        <v>409</v>
      </c>
      <c r="C116" s="675"/>
      <c r="D116" s="370">
        <f>SUM(D55)</f>
        <v>456627998</v>
      </c>
    </row>
    <row r="117" spans="1:4" ht="24" customHeight="1">
      <c r="A117" s="157">
        <v>46</v>
      </c>
      <c r="B117" s="674" t="s">
        <v>410</v>
      </c>
      <c r="C117" s="675"/>
      <c r="D117" s="276">
        <f>SUM(D115/D116)*100</f>
        <v>0</v>
      </c>
    </row>
    <row r="118" spans="1:4" ht="23.25" customHeight="1">
      <c r="A118" s="157">
        <v>47</v>
      </c>
      <c r="B118" s="674" t="s">
        <v>411</v>
      </c>
      <c r="C118" s="675"/>
      <c r="D118" s="276">
        <f>SUM(D99,D117)</f>
        <v>0.81053445</v>
      </c>
    </row>
    <row r="119" spans="1:4" ht="36.75" customHeight="1">
      <c r="A119" s="157">
        <v>48</v>
      </c>
      <c r="B119" s="770" t="s">
        <v>412</v>
      </c>
      <c r="C119" s="771"/>
      <c r="D119" s="371">
        <v>1.10950824</v>
      </c>
    </row>
    <row r="120" spans="1:5" ht="11.25" customHeight="1">
      <c r="A120" s="372"/>
      <c r="B120" s="783"/>
      <c r="C120" s="783"/>
      <c r="D120" s="783"/>
      <c r="E120" s="271"/>
    </row>
    <row r="121" spans="1:6" ht="29.25" customHeight="1">
      <c r="A121" s="775" t="s">
        <v>413</v>
      </c>
      <c r="B121" s="775"/>
      <c r="C121" s="775"/>
      <c r="D121" s="775"/>
      <c r="E121" s="689"/>
      <c r="F121" s="689"/>
    </row>
    <row r="122" spans="1:6" ht="55.5" customHeight="1">
      <c r="A122" s="779" t="s">
        <v>414</v>
      </c>
      <c r="B122" s="780"/>
      <c r="C122" s="780"/>
      <c r="D122" s="780"/>
      <c r="E122" s="692"/>
      <c r="F122" s="692"/>
    </row>
    <row r="123" spans="1:6" ht="29.25" customHeight="1">
      <c r="A123" s="137" t="s">
        <v>104</v>
      </c>
      <c r="B123" s="693" t="s">
        <v>415</v>
      </c>
      <c r="C123" s="586"/>
      <c r="D123" s="138" t="s">
        <v>106</v>
      </c>
      <c r="E123" s="689"/>
      <c r="F123" s="689"/>
    </row>
    <row r="124" spans="1:6" ht="63" customHeight="1">
      <c r="A124" s="160">
        <v>49</v>
      </c>
      <c r="B124" s="777" t="s">
        <v>416</v>
      </c>
      <c r="C124" s="778"/>
      <c r="D124" s="272">
        <v>0</v>
      </c>
      <c r="E124" s="689"/>
      <c r="F124" s="689"/>
    </row>
    <row r="125" spans="1:6" ht="132.75" customHeight="1">
      <c r="A125" s="215">
        <v>50</v>
      </c>
      <c r="B125" s="674" t="s">
        <v>417</v>
      </c>
      <c r="C125" s="675"/>
      <c r="D125" s="373">
        <v>0</v>
      </c>
      <c r="E125" s="689"/>
      <c r="F125" s="689"/>
    </row>
    <row r="126" spans="1:5" ht="30" customHeight="1">
      <c r="A126" s="157">
        <v>51</v>
      </c>
      <c r="B126" s="674" t="s">
        <v>418</v>
      </c>
      <c r="C126" s="675"/>
      <c r="D126" s="159">
        <f>SUM(D55)</f>
        <v>456627998</v>
      </c>
      <c r="E126" s="275"/>
    </row>
    <row r="127" spans="1:5" ht="21.75" customHeight="1">
      <c r="A127" s="157">
        <v>52</v>
      </c>
      <c r="B127" s="674" t="s">
        <v>419</v>
      </c>
      <c r="C127" s="675"/>
      <c r="D127" s="276">
        <f>SUM(D125/D126)*100</f>
        <v>0</v>
      </c>
      <c r="E127" s="275"/>
    </row>
    <row r="128" spans="1:5" ht="37.5" customHeight="1">
      <c r="A128" s="157">
        <v>53</v>
      </c>
      <c r="B128" s="674" t="s">
        <v>420</v>
      </c>
      <c r="C128" s="675"/>
      <c r="D128" s="374">
        <v>0.7831251</v>
      </c>
      <c r="E128" s="275"/>
    </row>
    <row r="129" spans="1:5" ht="55.5" customHeight="1">
      <c r="A129" s="157">
        <v>54</v>
      </c>
      <c r="B129" s="674" t="s">
        <v>421</v>
      </c>
      <c r="C129" s="675"/>
      <c r="D129" s="274"/>
      <c r="E129" s="275"/>
    </row>
    <row r="130" spans="1:5" ht="35.25" customHeight="1">
      <c r="A130" s="157">
        <v>55</v>
      </c>
      <c r="B130" s="674" t="s">
        <v>422</v>
      </c>
      <c r="C130" s="675"/>
      <c r="D130" s="374"/>
      <c r="E130" s="275"/>
    </row>
    <row r="131" spans="1:5" ht="18" customHeight="1">
      <c r="A131" s="781" t="s">
        <v>384</v>
      </c>
      <c r="B131" s="781"/>
      <c r="C131" s="781"/>
      <c r="D131" s="293" t="s">
        <v>423</v>
      </c>
      <c r="E131" s="275"/>
    </row>
    <row r="132" spans="1:5" ht="12" customHeight="1">
      <c r="A132" s="782"/>
      <c r="B132" s="782"/>
      <c r="C132" s="782"/>
      <c r="D132" s="782"/>
      <c r="E132" s="275"/>
    </row>
    <row r="133" spans="1:5" ht="29.25" customHeight="1">
      <c r="A133" s="137" t="s">
        <v>104</v>
      </c>
      <c r="B133" s="693" t="s">
        <v>415</v>
      </c>
      <c r="C133" s="586"/>
      <c r="D133" s="138" t="s">
        <v>106</v>
      </c>
      <c r="E133" s="275"/>
    </row>
    <row r="134" spans="1:4" ht="19.5" customHeight="1">
      <c r="A134" s="157">
        <v>56</v>
      </c>
      <c r="B134" s="674" t="s">
        <v>424</v>
      </c>
      <c r="C134" s="717"/>
      <c r="D134" s="375">
        <f>SUM(D130-D127)</f>
        <v>0</v>
      </c>
    </row>
    <row r="135" spans="1:4" ht="12" customHeight="1">
      <c r="A135" s="277"/>
      <c r="B135" s="277"/>
      <c r="C135" s="277"/>
      <c r="D135" s="277"/>
    </row>
    <row r="136" spans="1:4" ht="29.25" customHeight="1">
      <c r="A136" s="571" t="s">
        <v>425</v>
      </c>
      <c r="B136" s="571"/>
      <c r="C136" s="571"/>
      <c r="D136" s="571"/>
    </row>
    <row r="137" spans="1:4" ht="117.75" customHeight="1">
      <c r="A137" s="763" t="s">
        <v>426</v>
      </c>
      <c r="B137" s="764"/>
      <c r="C137" s="764"/>
      <c r="D137" s="765"/>
    </row>
    <row r="138" spans="1:4" ht="29.25" customHeight="1">
      <c r="A138" s="341" t="s">
        <v>104</v>
      </c>
      <c r="B138" s="735" t="s">
        <v>301</v>
      </c>
      <c r="C138" s="736"/>
      <c r="D138" s="138" t="s">
        <v>106</v>
      </c>
    </row>
    <row r="139" spans="1:4" ht="58.5" customHeight="1">
      <c r="A139" s="157">
        <v>57</v>
      </c>
      <c r="B139" s="674" t="s">
        <v>427</v>
      </c>
      <c r="C139" s="675"/>
      <c r="D139" s="376">
        <v>0</v>
      </c>
    </row>
    <row r="140" spans="1:4" ht="30.75" customHeight="1">
      <c r="A140" s="157">
        <v>58</v>
      </c>
      <c r="B140" s="674" t="s">
        <v>428</v>
      </c>
      <c r="C140" s="675"/>
      <c r="D140" s="159">
        <f>SUM(D55)</f>
        <v>456627998</v>
      </c>
    </row>
    <row r="141" spans="1:4" ht="25.5" customHeight="1">
      <c r="A141" s="157">
        <v>59</v>
      </c>
      <c r="B141" s="674" t="s">
        <v>429</v>
      </c>
      <c r="C141" s="675"/>
      <c r="D141" s="377">
        <f>SUM(D139/D140)*100</f>
        <v>0</v>
      </c>
    </row>
    <row r="142" spans="1:4" ht="49.5" customHeight="1">
      <c r="A142" s="157">
        <v>60</v>
      </c>
      <c r="B142" s="716" t="s">
        <v>430</v>
      </c>
      <c r="C142" s="717"/>
      <c r="D142" s="378"/>
    </row>
    <row r="143" spans="1:4" ht="12" customHeight="1">
      <c r="A143" s="283"/>
      <c r="B143" s="283"/>
      <c r="C143" s="283"/>
      <c r="D143" s="284"/>
    </row>
    <row r="144" spans="1:4" ht="24" customHeight="1">
      <c r="A144" s="571" t="s">
        <v>431</v>
      </c>
      <c r="B144" s="571"/>
      <c r="C144" s="571"/>
      <c r="D144" s="571"/>
    </row>
    <row r="145" spans="1:4" ht="96" customHeight="1">
      <c r="A145" s="732" t="s">
        <v>432</v>
      </c>
      <c r="B145" s="569"/>
      <c r="C145" s="569"/>
      <c r="D145" s="569"/>
    </row>
    <row r="146" spans="1:4" ht="29.25" customHeight="1">
      <c r="A146" s="249" t="s">
        <v>104</v>
      </c>
      <c r="B146" s="693" t="s">
        <v>433</v>
      </c>
      <c r="C146" s="586"/>
      <c r="D146" s="138" t="s">
        <v>106</v>
      </c>
    </row>
    <row r="147" spans="1:4" ht="47.25" customHeight="1">
      <c r="A147" s="167">
        <v>61</v>
      </c>
      <c r="B147" s="733" t="s">
        <v>434</v>
      </c>
      <c r="C147" s="734"/>
      <c r="D147" s="379">
        <v>0</v>
      </c>
    </row>
    <row r="148" spans="1:4" ht="45" customHeight="1">
      <c r="A148" s="157">
        <v>62</v>
      </c>
      <c r="B148" s="726" t="s">
        <v>435</v>
      </c>
      <c r="C148" s="728"/>
      <c r="D148" s="380">
        <v>0</v>
      </c>
    </row>
    <row r="149" spans="1:4" ht="45.75" customHeight="1">
      <c r="A149" s="157">
        <v>63</v>
      </c>
      <c r="B149" s="726" t="s">
        <v>436</v>
      </c>
      <c r="C149" s="728"/>
      <c r="D149" s="380">
        <v>0</v>
      </c>
    </row>
    <row r="150" spans="1:4" ht="21" customHeight="1">
      <c r="A150" s="157">
        <v>64</v>
      </c>
      <c r="B150" s="730" t="s">
        <v>437</v>
      </c>
      <c r="C150" s="728"/>
      <c r="D150" s="381">
        <f>SUM(D147,D148,D149)</f>
        <v>0</v>
      </c>
    </row>
    <row r="151" spans="1:4" ht="48" customHeight="1">
      <c r="A151" s="157">
        <v>65</v>
      </c>
      <c r="B151" s="726" t="s">
        <v>438</v>
      </c>
      <c r="C151" s="728"/>
      <c r="D151" s="382"/>
    </row>
    <row r="152" ht="12" customHeight="1">
      <c r="A152" s="279"/>
    </row>
    <row r="153" spans="1:4" ht="12" customHeight="1">
      <c r="A153" s="729" t="s">
        <v>384</v>
      </c>
      <c r="B153" s="729"/>
      <c r="C153" s="729"/>
      <c r="D153" s="293" t="s">
        <v>423</v>
      </c>
    </row>
    <row r="154" spans="1:4" ht="24" customHeight="1">
      <c r="A154" s="599" t="s">
        <v>439</v>
      </c>
      <c r="B154" s="599"/>
      <c r="C154" s="599"/>
      <c r="D154" s="599"/>
    </row>
    <row r="155" spans="1:4" ht="69" customHeight="1">
      <c r="A155" s="731" t="s">
        <v>440</v>
      </c>
      <c r="B155" s="699"/>
      <c r="C155" s="699"/>
      <c r="D155" s="699"/>
    </row>
    <row r="156" spans="1:4" ht="29.25" customHeight="1">
      <c r="A156" s="249" t="s">
        <v>104</v>
      </c>
      <c r="B156" s="693" t="s">
        <v>441</v>
      </c>
      <c r="C156" s="586"/>
      <c r="D156" s="138" t="s">
        <v>106</v>
      </c>
    </row>
    <row r="157" spans="1:4" ht="33.75" customHeight="1">
      <c r="A157" s="157">
        <v>66</v>
      </c>
      <c r="B157" s="726" t="s">
        <v>442</v>
      </c>
      <c r="C157" s="727"/>
      <c r="D157" s="383">
        <f>SUM(D98)</f>
        <v>0.7831250779401182</v>
      </c>
    </row>
    <row r="158" spans="1:4" ht="34.5" customHeight="1">
      <c r="A158" s="157">
        <v>67</v>
      </c>
      <c r="B158" s="726" t="s">
        <v>443</v>
      </c>
      <c r="C158" s="727"/>
      <c r="D158" s="384">
        <f>SUM(D55)</f>
        <v>456627998</v>
      </c>
    </row>
    <row r="159" spans="1:4" ht="33" customHeight="1">
      <c r="A159" s="157">
        <v>68</v>
      </c>
      <c r="B159" s="726" t="s">
        <v>444</v>
      </c>
      <c r="C159" s="727"/>
      <c r="D159" s="385">
        <v>0</v>
      </c>
    </row>
    <row r="160" spans="1:4" ht="21.75" customHeight="1">
      <c r="A160" s="157">
        <v>69</v>
      </c>
      <c r="B160" s="726" t="s">
        <v>445</v>
      </c>
      <c r="C160" s="727"/>
      <c r="D160" s="386">
        <f>SUM(D117)</f>
        <v>0</v>
      </c>
    </row>
    <row r="161" spans="1:4" ht="22.5" customHeight="1">
      <c r="A161" s="157">
        <v>70</v>
      </c>
      <c r="B161" s="726" t="s">
        <v>446</v>
      </c>
      <c r="C161" s="727"/>
      <c r="D161" s="387">
        <f>SUM(D157,D159,D160)</f>
        <v>0.7831250779401182</v>
      </c>
    </row>
    <row r="162" ht="12" customHeight="1">
      <c r="A162" s="279"/>
    </row>
    <row r="163" spans="1:4" ht="24" customHeight="1">
      <c r="A163" s="571" t="s">
        <v>447</v>
      </c>
      <c r="B163" s="571"/>
      <c r="C163" s="571"/>
      <c r="D163" s="571"/>
    </row>
    <row r="164" ht="12" customHeight="1">
      <c r="A164" s="279"/>
    </row>
    <row r="165" spans="1:3" ht="15">
      <c r="A165" s="572" t="s">
        <v>183</v>
      </c>
      <c r="B165" s="572"/>
      <c r="C165" s="572"/>
    </row>
    <row r="166" spans="2:3" ht="15">
      <c r="B166" s="572"/>
      <c r="C166" s="572"/>
    </row>
    <row r="167" spans="1:4" ht="33.75" customHeight="1">
      <c r="A167" s="147"/>
      <c r="B167" s="700" t="s">
        <v>448</v>
      </c>
      <c r="C167" s="700"/>
      <c r="D167" s="388">
        <v>0.7831251</v>
      </c>
    </row>
    <row r="168" spans="1:4" ht="15">
      <c r="A168" s="147"/>
      <c r="B168" s="147"/>
      <c r="C168" s="147"/>
      <c r="D168" s="149"/>
    </row>
    <row r="169" spans="1:4" ht="59.25" customHeight="1">
      <c r="A169" s="147"/>
      <c r="B169" s="700" t="s">
        <v>449</v>
      </c>
      <c r="C169" s="700"/>
      <c r="D169" s="388">
        <v>0.81053445</v>
      </c>
    </row>
    <row r="170" spans="1:4" ht="15">
      <c r="A170" s="147"/>
      <c r="B170" s="147"/>
      <c r="C170" s="147"/>
      <c r="D170" s="149"/>
    </row>
    <row r="171" spans="1:4" ht="15.75">
      <c r="A171" s="147"/>
      <c r="B171" s="572" t="s">
        <v>450</v>
      </c>
      <c r="C171" s="572"/>
      <c r="D171" s="389">
        <v>0.7831251</v>
      </c>
    </row>
    <row r="172" spans="1:4" ht="15">
      <c r="A172" s="147"/>
      <c r="B172" s="147"/>
      <c r="C172" s="147"/>
      <c r="D172" s="149"/>
    </row>
    <row r="173" spans="1:4" ht="29.25" customHeight="1">
      <c r="A173" s="599" t="s">
        <v>451</v>
      </c>
      <c r="B173" s="599"/>
      <c r="C173" s="599"/>
      <c r="D173" s="599"/>
    </row>
    <row r="174" spans="1:4" ht="12" customHeight="1">
      <c r="A174" s="147"/>
      <c r="B174" s="147"/>
      <c r="C174" s="147"/>
      <c r="D174" s="149"/>
    </row>
    <row r="175" spans="1:4" ht="45" customHeight="1">
      <c r="A175" s="700" t="s">
        <v>452</v>
      </c>
      <c r="B175" s="572"/>
      <c r="C175" s="572"/>
      <c r="D175" s="572"/>
    </row>
    <row r="176" spans="1:4" ht="15">
      <c r="A176" s="147"/>
      <c r="B176" s="147"/>
      <c r="C176" s="147"/>
      <c r="D176" s="149"/>
    </row>
    <row r="177" spans="1:4" ht="15">
      <c r="A177" s="576" t="s">
        <v>190</v>
      </c>
      <c r="B177" s="577" t="s">
        <v>888</v>
      </c>
      <c r="C177" s="147"/>
      <c r="D177" s="149"/>
    </row>
    <row r="178" spans="1:4" ht="15">
      <c r="A178" s="576"/>
      <c r="B178" s="578"/>
      <c r="C178" s="147"/>
      <c r="D178" s="149"/>
    </row>
    <row r="179" spans="1:4" ht="15">
      <c r="A179" s="147"/>
      <c r="B179" s="147" t="s">
        <v>453</v>
      </c>
      <c r="C179" s="147"/>
      <c r="D179" s="149"/>
    </row>
    <row r="180" spans="1:4" ht="15">
      <c r="A180" s="576" t="s">
        <v>192</v>
      </c>
      <c r="B180" s="577"/>
      <c r="C180" s="147"/>
      <c r="D180" s="149"/>
    </row>
    <row r="181" spans="1:4" ht="15">
      <c r="A181" s="576"/>
      <c r="B181" s="578"/>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568" t="s">
        <v>455</v>
      </c>
      <c r="B185" s="568"/>
      <c r="C185" s="568"/>
      <c r="D185" s="149"/>
    </row>
    <row r="186" spans="1:4" ht="15">
      <c r="A186" s="569" t="s">
        <v>456</v>
      </c>
      <c r="B186" s="569"/>
      <c r="C186" s="147"/>
      <c r="D186" s="149"/>
    </row>
  </sheetData>
  <sheetProtection password="CCA6" sheet="1" selectLockedCells="1"/>
  <mergeCells count="134">
    <mergeCell ref="A132:D132"/>
    <mergeCell ref="E122:F122"/>
    <mergeCell ref="B120:D120"/>
    <mergeCell ref="E124:F124"/>
    <mergeCell ref="E121:F121"/>
    <mergeCell ref="E123:F123"/>
    <mergeCell ref="B124:C124"/>
    <mergeCell ref="B125:C125"/>
    <mergeCell ref="B127:C127"/>
    <mergeCell ref="E125:F125"/>
    <mergeCell ref="A136:D136"/>
    <mergeCell ref="A2:C2"/>
    <mergeCell ref="B126:C126"/>
    <mergeCell ref="A7:D7"/>
    <mergeCell ref="A8:D8"/>
    <mergeCell ref="B106:C106"/>
    <mergeCell ref="B25:C25"/>
    <mergeCell ref="A86:C86"/>
    <mergeCell ref="A131:C131"/>
    <mergeCell ref="B123:C123"/>
    <mergeCell ref="A1:C1"/>
    <mergeCell ref="A5:B5"/>
    <mergeCell ref="A4:B4"/>
    <mergeCell ref="C4:D4"/>
    <mergeCell ref="C5:D5"/>
    <mergeCell ref="A122:D122"/>
    <mergeCell ref="B49:C49"/>
    <mergeCell ref="B61:C61"/>
    <mergeCell ref="A3:D3"/>
    <mergeCell ref="A15:A18"/>
    <mergeCell ref="A62:C62"/>
    <mergeCell ref="B65:C65"/>
    <mergeCell ref="A64:D64"/>
    <mergeCell ref="A121:D121"/>
    <mergeCell ref="A48:C48"/>
    <mergeCell ref="A63:D63"/>
    <mergeCell ref="B76:C76"/>
    <mergeCell ref="D79:D81"/>
    <mergeCell ref="B50:C50"/>
    <mergeCell ref="B54:C54"/>
    <mergeCell ref="D19:D21"/>
    <mergeCell ref="A6:D6"/>
    <mergeCell ref="A180:A181"/>
    <mergeCell ref="B180:B181"/>
    <mergeCell ref="A24:C24"/>
    <mergeCell ref="B77:C77"/>
    <mergeCell ref="B10:C10"/>
    <mergeCell ref="B119:C119"/>
    <mergeCell ref="B115:C115"/>
    <mergeCell ref="A144:D144"/>
    <mergeCell ref="A9:D9"/>
    <mergeCell ref="A186:B186"/>
    <mergeCell ref="B171:C171"/>
    <mergeCell ref="A173:D173"/>
    <mergeCell ref="A175:D175"/>
    <mergeCell ref="B140:C140"/>
    <mergeCell ref="B167:C167"/>
    <mergeCell ref="B166:C166"/>
    <mergeCell ref="A185:C185"/>
    <mergeCell ref="B177:B178"/>
    <mergeCell ref="A177:A178"/>
    <mergeCell ref="B41:C41"/>
    <mergeCell ref="B42:C42"/>
    <mergeCell ref="B133:C133"/>
    <mergeCell ref="B169:C169"/>
    <mergeCell ref="A137:D137"/>
    <mergeCell ref="A165:C165"/>
    <mergeCell ref="B134:C134"/>
    <mergeCell ref="B141:C141"/>
    <mergeCell ref="B142:C142"/>
    <mergeCell ref="B11:C11"/>
    <mergeCell ref="B12:C12"/>
    <mergeCell ref="B13:C13"/>
    <mergeCell ref="B15:C15"/>
    <mergeCell ref="B19:C19"/>
    <mergeCell ref="B39:C39"/>
    <mergeCell ref="B40:C40"/>
    <mergeCell ref="A19:A22"/>
    <mergeCell ref="B23:C23"/>
    <mergeCell ref="B26:C26"/>
    <mergeCell ref="B27:C27"/>
    <mergeCell ref="B28:C28"/>
    <mergeCell ref="B32:C32"/>
    <mergeCell ref="B56:C56"/>
    <mergeCell ref="B57:C57"/>
    <mergeCell ref="B60:C60"/>
    <mergeCell ref="B66:C66"/>
    <mergeCell ref="A93:A97"/>
    <mergeCell ref="B93:C93"/>
    <mergeCell ref="B67:C67"/>
    <mergeCell ref="B68:C68"/>
    <mergeCell ref="B69:C69"/>
    <mergeCell ref="A78:A81"/>
    <mergeCell ref="B78:C78"/>
    <mergeCell ref="A82:A85"/>
    <mergeCell ref="B82:C82"/>
    <mergeCell ref="B118:C118"/>
    <mergeCell ref="B117:C117"/>
    <mergeCell ref="B100:C100"/>
    <mergeCell ref="D83:D85"/>
    <mergeCell ref="B88:C88"/>
    <mergeCell ref="A88:A92"/>
    <mergeCell ref="D89:D92"/>
    <mergeCell ref="B109:C109"/>
    <mergeCell ref="B110:C110"/>
    <mergeCell ref="A110:A114"/>
    <mergeCell ref="B87:C87"/>
    <mergeCell ref="B146:C146"/>
    <mergeCell ref="B147:C147"/>
    <mergeCell ref="B148:C148"/>
    <mergeCell ref="B138:C138"/>
    <mergeCell ref="B139:C139"/>
    <mergeCell ref="B98:C98"/>
    <mergeCell ref="B99:C99"/>
    <mergeCell ref="A107:C107"/>
    <mergeCell ref="B108:C108"/>
    <mergeCell ref="B116:C116"/>
    <mergeCell ref="A163:D163"/>
    <mergeCell ref="B151:C151"/>
    <mergeCell ref="A154:D154"/>
    <mergeCell ref="A155:D155"/>
    <mergeCell ref="B156:C156"/>
    <mergeCell ref="B128:C128"/>
    <mergeCell ref="B158:C158"/>
    <mergeCell ref="B129:C129"/>
    <mergeCell ref="B130:C130"/>
    <mergeCell ref="A145:D145"/>
    <mergeCell ref="B157:C157"/>
    <mergeCell ref="B149:C149"/>
    <mergeCell ref="A153:C153"/>
    <mergeCell ref="B159:C159"/>
    <mergeCell ref="B160:C160"/>
    <mergeCell ref="B161:C161"/>
    <mergeCell ref="B150:C150"/>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457</v>
      </c>
    </row>
    <row r="2" spans="1:4" ht="42.75" customHeight="1">
      <c r="A2" s="788" t="s">
        <v>458</v>
      </c>
      <c r="B2" s="788"/>
      <c r="C2" s="788"/>
      <c r="D2" s="155" t="s">
        <v>459</v>
      </c>
    </row>
    <row r="3" spans="1:4" ht="20.25">
      <c r="A3" s="620"/>
      <c r="B3" s="620"/>
      <c r="C3" s="620"/>
      <c r="D3" s="620"/>
    </row>
    <row r="4" spans="1:4" ht="15">
      <c r="A4" s="621" t="str">
        <f>(eff_desc)</f>
        <v>GLI-LIPSCOMB COUNTY (2020)</v>
      </c>
      <c r="B4" s="621"/>
      <c r="C4" s="622" t="s">
        <v>98</v>
      </c>
      <c r="D4" s="623"/>
    </row>
    <row r="5" spans="1:4" ht="15">
      <c r="A5" s="624" t="s">
        <v>460</v>
      </c>
      <c r="B5" s="625"/>
      <c r="C5" s="626" t="s">
        <v>461</v>
      </c>
      <c r="D5" s="627"/>
    </row>
    <row r="6" spans="1:4" ht="15" customHeight="1">
      <c r="A6" s="598"/>
      <c r="B6" s="598"/>
      <c r="C6" s="598"/>
      <c r="D6" s="598"/>
    </row>
    <row r="7" spans="1:4" ht="54.75" customHeight="1">
      <c r="A7" s="653" t="s">
        <v>462</v>
      </c>
      <c r="B7" s="613"/>
      <c r="C7" s="613"/>
      <c r="D7" s="613"/>
    </row>
    <row r="8" spans="1:4" ht="43.5" customHeight="1">
      <c r="A8" s="156"/>
      <c r="B8" s="56"/>
      <c r="C8" s="56"/>
      <c r="D8" s="56"/>
    </row>
    <row r="9" spans="1:4" ht="15.75">
      <c r="A9" s="599" t="s">
        <v>463</v>
      </c>
      <c r="B9" s="599"/>
      <c r="C9" s="599"/>
      <c r="D9" s="599"/>
    </row>
    <row r="10" spans="1:4" ht="139.5" customHeight="1">
      <c r="A10" s="606" t="s">
        <v>464</v>
      </c>
      <c r="B10" s="607"/>
      <c r="C10" s="607"/>
      <c r="D10" s="607"/>
    </row>
    <row r="11" spans="1:4" ht="15.75">
      <c r="A11" s="93" t="s">
        <v>104</v>
      </c>
      <c r="B11" s="591" t="s">
        <v>465</v>
      </c>
      <c r="C11" s="592"/>
      <c r="D11" s="93" t="s">
        <v>106</v>
      </c>
    </row>
    <row r="12" spans="1:4" ht="30.75" customHeight="1">
      <c r="A12" s="157">
        <v>1</v>
      </c>
      <c r="B12" s="666" t="s">
        <v>466</v>
      </c>
      <c r="C12" s="667"/>
      <c r="D12" s="274">
        <v>0</v>
      </c>
    </row>
    <row r="13" spans="1:4" ht="40.5" customHeight="1">
      <c r="A13" s="157">
        <v>2</v>
      </c>
      <c r="B13" s="786" t="s">
        <v>467</v>
      </c>
      <c r="C13" s="675"/>
      <c r="D13" s="274">
        <v>0</v>
      </c>
    </row>
    <row r="14" spans="1:4" ht="30.75" customHeight="1">
      <c r="A14" s="157">
        <v>3</v>
      </c>
      <c r="B14" s="786" t="s">
        <v>468</v>
      </c>
      <c r="C14" s="675"/>
      <c r="D14" s="159">
        <f>SUM(D12-D13)</f>
        <v>0</v>
      </c>
    </row>
    <row r="15" spans="1:4" ht="30.75" customHeight="1">
      <c r="A15" s="157">
        <v>4</v>
      </c>
      <c r="B15" s="786" t="s">
        <v>469</v>
      </c>
      <c r="C15" s="675"/>
      <c r="D15" s="374">
        <v>0</v>
      </c>
    </row>
    <row r="16" spans="1:4" ht="30.75" customHeight="1">
      <c r="A16" s="157">
        <v>5</v>
      </c>
      <c r="B16" s="674" t="s">
        <v>470</v>
      </c>
      <c r="C16" s="675"/>
      <c r="D16" s="276">
        <f>SUM(D14)*D15/100</f>
        <v>0</v>
      </c>
    </row>
    <row r="17" spans="1:4" ht="30.75" customHeight="1">
      <c r="A17" s="157">
        <v>6</v>
      </c>
      <c r="B17" s="674" t="s">
        <v>471</v>
      </c>
      <c r="C17" s="675"/>
      <c r="D17" s="276">
        <f>SUM(D16)*1.08</f>
        <v>0</v>
      </c>
    </row>
    <row r="18" spans="1:4" ht="30.75" customHeight="1">
      <c r="A18" s="157">
        <v>7</v>
      </c>
      <c r="B18" s="786" t="s">
        <v>472</v>
      </c>
      <c r="C18" s="787"/>
      <c r="D18" s="274">
        <v>0</v>
      </c>
    </row>
    <row r="19" spans="1:4" ht="40.5" customHeight="1">
      <c r="A19" s="157">
        <v>8</v>
      </c>
      <c r="B19" s="786" t="s">
        <v>473</v>
      </c>
      <c r="C19" s="787"/>
      <c r="D19" s="274">
        <v>0</v>
      </c>
    </row>
    <row r="20" spans="1:4" ht="30.75" customHeight="1">
      <c r="A20" s="157">
        <v>9</v>
      </c>
      <c r="B20" s="786" t="s">
        <v>474</v>
      </c>
      <c r="C20" s="787"/>
      <c r="D20" s="159">
        <f>SUM(D18-D19)</f>
        <v>0</v>
      </c>
    </row>
    <row r="21" spans="1:4" ht="30.75" customHeight="1">
      <c r="A21" s="157">
        <v>10</v>
      </c>
      <c r="B21" s="786" t="s">
        <v>475</v>
      </c>
      <c r="C21" s="787"/>
      <c r="D21" s="276" t="e">
        <f>SUM(D17/D20)*100</f>
        <v>#DIV/0!</v>
      </c>
    </row>
    <row r="22" spans="1:4" ht="30.75" customHeight="1">
      <c r="A22" s="157">
        <v>11</v>
      </c>
      <c r="B22" s="786" t="s">
        <v>476</v>
      </c>
      <c r="C22" s="787"/>
      <c r="D22" s="374">
        <v>0</v>
      </c>
    </row>
    <row r="23" spans="1:4" ht="30.75" customHeight="1">
      <c r="A23" s="157">
        <v>12</v>
      </c>
      <c r="B23" s="786" t="s">
        <v>477</v>
      </c>
      <c r="C23" s="787"/>
      <c r="D23" s="374">
        <v>0</v>
      </c>
    </row>
    <row r="24" spans="1:4" ht="30.75" customHeight="1">
      <c r="A24" s="157">
        <v>13</v>
      </c>
      <c r="B24" s="786" t="s">
        <v>478</v>
      </c>
      <c r="C24" s="787"/>
      <c r="D24" s="276" t="e">
        <f>SUM(D21:D23)</f>
        <v>#DIV/0!</v>
      </c>
    </row>
    <row r="26" spans="1:4" ht="15.75">
      <c r="A26" s="599" t="s">
        <v>479</v>
      </c>
      <c r="B26" s="599"/>
      <c r="C26" s="599"/>
      <c r="D26" s="599"/>
    </row>
    <row r="27" spans="1:4" ht="114.75" customHeight="1">
      <c r="A27" s="784" t="s">
        <v>480</v>
      </c>
      <c r="B27" s="785"/>
      <c r="C27" s="785"/>
      <c r="D27" s="785"/>
    </row>
    <row r="28" spans="1:4" ht="15.75">
      <c r="A28" s="93" t="s">
        <v>104</v>
      </c>
      <c r="B28" s="591" t="s">
        <v>465</v>
      </c>
      <c r="C28" s="592"/>
      <c r="D28" s="93" t="s">
        <v>106</v>
      </c>
    </row>
    <row r="29" spans="1:4" ht="21" customHeight="1">
      <c r="A29" s="157">
        <v>14</v>
      </c>
      <c r="B29" s="786" t="s">
        <v>481</v>
      </c>
      <c r="C29" s="787"/>
      <c r="D29" s="285">
        <f>SUM(D14)</f>
        <v>0</v>
      </c>
    </row>
    <row r="30" spans="1:4" ht="21" customHeight="1">
      <c r="A30" s="157">
        <v>15</v>
      </c>
      <c r="B30" s="786" t="s">
        <v>482</v>
      </c>
      <c r="C30" s="787"/>
      <c r="D30" s="374">
        <v>0</v>
      </c>
    </row>
    <row r="31" spans="1:4" ht="21" customHeight="1">
      <c r="A31" s="157">
        <v>16</v>
      </c>
      <c r="B31" s="786" t="s">
        <v>483</v>
      </c>
      <c r="C31" s="787"/>
      <c r="D31" s="285">
        <f>SUM(D29*D30)</f>
        <v>0</v>
      </c>
    </row>
    <row r="32" spans="1:4" ht="21" customHeight="1">
      <c r="A32" s="157">
        <v>17</v>
      </c>
      <c r="B32" s="786" t="s">
        <v>484</v>
      </c>
      <c r="C32" s="787"/>
      <c r="D32" s="285">
        <f>SUM(D31)*1.08</f>
        <v>0</v>
      </c>
    </row>
    <row r="33" spans="1:4" ht="21" customHeight="1">
      <c r="A33" s="157">
        <v>18</v>
      </c>
      <c r="B33" s="786" t="s">
        <v>485</v>
      </c>
      <c r="C33" s="787"/>
      <c r="D33" s="285" t="e">
        <f>SUM(D32/D20)*100</f>
        <v>#DIV/0!</v>
      </c>
    </row>
    <row r="36" spans="1:4" ht="15.75">
      <c r="A36" s="599" t="s">
        <v>486</v>
      </c>
      <c r="B36" s="599"/>
      <c r="C36" s="599"/>
      <c r="D36" s="599"/>
    </row>
    <row r="38" spans="1:4" ht="55.5" customHeight="1">
      <c r="A38" s="700" t="s">
        <v>487</v>
      </c>
      <c r="B38" s="572"/>
      <c r="C38" s="572"/>
      <c r="D38" s="572"/>
    </row>
    <row r="40" spans="1:2" ht="15" customHeight="1">
      <c r="A40" s="576" t="s">
        <v>190</v>
      </c>
      <c r="B40" s="577"/>
    </row>
    <row r="41" spans="1:2" ht="15" customHeight="1">
      <c r="A41" s="576"/>
      <c r="B41" s="578"/>
    </row>
    <row r="42" ht="15">
      <c r="B42" s="147" t="s">
        <v>488</v>
      </c>
    </row>
    <row r="43" spans="1:2" ht="15" customHeight="1">
      <c r="A43" s="576" t="s">
        <v>190</v>
      </c>
      <c r="B43" s="577"/>
    </row>
    <row r="44" spans="1:4" ht="15" customHeight="1">
      <c r="A44" s="576"/>
      <c r="B44" s="578"/>
      <c r="D44" s="152"/>
    </row>
    <row r="45" spans="2:4" ht="15">
      <c r="B45" s="147" t="s">
        <v>489</v>
      </c>
      <c r="D45" s="147" t="s">
        <v>194</v>
      </c>
    </row>
    <row r="47" spans="1:3" ht="15.75">
      <c r="A47" s="568" t="s">
        <v>455</v>
      </c>
      <c r="B47" s="568"/>
      <c r="C47" s="568"/>
    </row>
    <row r="48" spans="1:2" ht="14.25">
      <c r="A48" s="569" t="s">
        <v>490</v>
      </c>
      <c r="B48" s="569"/>
    </row>
    <row r="108" spans="1:4" ht="15.75">
      <c r="A108" s="568" t="s">
        <v>195</v>
      </c>
      <c r="B108" s="568"/>
      <c r="C108" s="568"/>
      <c r="D108" s="390" t="s">
        <v>491</v>
      </c>
    </row>
    <row r="109" ht="38.25">
      <c r="A109" s="391" t="s">
        <v>492</v>
      </c>
    </row>
  </sheetData>
  <sheetProtection password="CCA6" sheet="1"/>
  <mergeCells count="42">
    <mergeCell ref="A43:A44"/>
    <mergeCell ref="B43:B44"/>
    <mergeCell ref="A108:C108"/>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493</v>
      </c>
    </row>
    <row r="2" spans="1:4" ht="26.25" customHeight="1">
      <c r="A2" s="788" t="s">
        <v>494</v>
      </c>
      <c r="B2" s="788"/>
      <c r="C2" s="788"/>
      <c r="D2" s="155" t="s">
        <v>459</v>
      </c>
    </row>
    <row r="3" spans="1:4" ht="20.25">
      <c r="A3" s="620"/>
      <c r="B3" s="620"/>
      <c r="C3" s="620"/>
      <c r="D3" s="620"/>
    </row>
    <row r="4" spans="1:4" ht="15">
      <c r="A4" s="621" t="str">
        <f>(eff_desc)</f>
        <v>GLI-LIPSCOMB COUNTY (2020)</v>
      </c>
      <c r="B4" s="621"/>
      <c r="C4" s="622" t="s">
        <v>98</v>
      </c>
      <c r="D4" s="623"/>
    </row>
    <row r="5" spans="1:4" ht="15">
      <c r="A5" s="624" t="s">
        <v>460</v>
      </c>
      <c r="B5" s="625"/>
      <c r="C5" s="626" t="s">
        <v>461</v>
      </c>
      <c r="D5" s="627"/>
    </row>
    <row r="6" spans="1:4" ht="15" customHeight="1">
      <c r="A6" s="598"/>
      <c r="B6" s="598"/>
      <c r="C6" s="598"/>
      <c r="D6" s="598"/>
    </row>
    <row r="7" spans="1:4" ht="40.5" customHeight="1">
      <c r="A7" s="612" t="s">
        <v>495</v>
      </c>
      <c r="B7" s="613"/>
      <c r="C7" s="613"/>
      <c r="D7" s="613"/>
    </row>
    <row r="8" spans="1:4" ht="15.75">
      <c r="A8" s="599" t="s">
        <v>463</v>
      </c>
      <c r="B8" s="599"/>
      <c r="C8" s="599"/>
      <c r="D8" s="599"/>
    </row>
    <row r="9" spans="1:4" ht="143.25" customHeight="1">
      <c r="A9" s="606" t="s">
        <v>496</v>
      </c>
      <c r="B9" s="607"/>
      <c r="C9" s="607"/>
      <c r="D9" s="607"/>
    </row>
    <row r="10" spans="1:4" ht="15.75">
      <c r="A10" s="93" t="s">
        <v>104</v>
      </c>
      <c r="B10" s="591" t="s">
        <v>465</v>
      </c>
      <c r="C10" s="592"/>
      <c r="D10" s="93" t="s">
        <v>106</v>
      </c>
    </row>
    <row r="11" spans="1:4" ht="30.75" customHeight="1">
      <c r="A11" s="157">
        <v>1</v>
      </c>
      <c r="B11" s="666" t="s">
        <v>466</v>
      </c>
      <c r="C11" s="667"/>
      <c r="D11" s="274">
        <v>0</v>
      </c>
    </row>
    <row r="12" spans="1:4" ht="40.5" customHeight="1">
      <c r="A12" s="157">
        <v>2</v>
      </c>
      <c r="B12" s="786" t="s">
        <v>467</v>
      </c>
      <c r="C12" s="675"/>
      <c r="D12" s="274">
        <v>0</v>
      </c>
    </row>
    <row r="13" spans="1:4" ht="30.75" customHeight="1">
      <c r="A13" s="157">
        <v>3</v>
      </c>
      <c r="B13" s="786" t="s">
        <v>468</v>
      </c>
      <c r="C13" s="675"/>
      <c r="D13" s="159">
        <f>SUM(D11-D12)</f>
        <v>0</v>
      </c>
    </row>
    <row r="14" spans="1:4" ht="30.75" customHeight="1">
      <c r="A14" s="157">
        <v>4</v>
      </c>
      <c r="B14" s="786" t="s">
        <v>469</v>
      </c>
      <c r="C14" s="675"/>
      <c r="D14" s="374">
        <v>0</v>
      </c>
    </row>
    <row r="15" spans="1:4" ht="30.75" customHeight="1">
      <c r="A15" s="157">
        <v>5</v>
      </c>
      <c r="B15" s="674" t="s">
        <v>470</v>
      </c>
      <c r="C15" s="675"/>
      <c r="D15" s="276">
        <f>SUM(D13)*D14/100</f>
        <v>0</v>
      </c>
    </row>
    <row r="16" spans="1:4" ht="38.25" customHeight="1">
      <c r="A16" s="157">
        <v>6</v>
      </c>
      <c r="B16" s="674" t="s">
        <v>497</v>
      </c>
      <c r="C16" s="675"/>
      <c r="D16" s="276">
        <f>SUM(D15)*1.035</f>
        <v>0</v>
      </c>
    </row>
    <row r="17" spans="1:4" ht="30.75" customHeight="1">
      <c r="A17" s="157">
        <v>7</v>
      </c>
      <c r="B17" s="786" t="s">
        <v>472</v>
      </c>
      <c r="C17" s="787"/>
      <c r="D17" s="392">
        <v>0</v>
      </c>
    </row>
    <row r="18" spans="1:4" ht="40.5" customHeight="1">
      <c r="A18" s="157">
        <v>8</v>
      </c>
      <c r="B18" s="786" t="s">
        <v>473</v>
      </c>
      <c r="C18" s="787"/>
      <c r="D18" s="392">
        <v>0</v>
      </c>
    </row>
    <row r="19" spans="1:4" ht="30.75" customHeight="1">
      <c r="A19" s="157">
        <v>9</v>
      </c>
      <c r="B19" s="786" t="s">
        <v>474</v>
      </c>
      <c r="C19" s="787"/>
      <c r="D19" s="285">
        <f>SUM(D17-D18)</f>
        <v>0</v>
      </c>
    </row>
    <row r="20" spans="1:4" ht="30.75" customHeight="1">
      <c r="A20" s="157">
        <v>10</v>
      </c>
      <c r="B20" s="786" t="s">
        <v>475</v>
      </c>
      <c r="C20" s="787"/>
      <c r="D20" s="276" t="e">
        <f>SUM(D16/D19)*100</f>
        <v>#DIV/0!</v>
      </c>
    </row>
    <row r="21" spans="1:4" ht="30.75" customHeight="1">
      <c r="A21" s="157">
        <v>11</v>
      </c>
      <c r="B21" s="786" t="s">
        <v>476</v>
      </c>
      <c r="C21" s="787"/>
      <c r="D21" s="374">
        <v>0</v>
      </c>
    </row>
    <row r="22" spans="1:4" ht="30.75" customHeight="1">
      <c r="A22" s="157">
        <v>12</v>
      </c>
      <c r="B22" s="786" t="s">
        <v>477</v>
      </c>
      <c r="C22" s="787"/>
      <c r="D22" s="374">
        <v>0</v>
      </c>
    </row>
    <row r="23" spans="1:4" ht="46.5" customHeight="1">
      <c r="A23" s="157">
        <v>13</v>
      </c>
      <c r="B23" s="674" t="s">
        <v>498</v>
      </c>
      <c r="C23" s="675"/>
      <c r="D23" s="374">
        <v>0</v>
      </c>
    </row>
    <row r="24" spans="1:4" ht="48.75" customHeight="1">
      <c r="A24" s="157">
        <v>14</v>
      </c>
      <c r="B24" s="674" t="s">
        <v>499</v>
      </c>
      <c r="C24" s="675"/>
      <c r="D24" s="374">
        <v>0</v>
      </c>
    </row>
    <row r="26" spans="1:4" ht="15.75">
      <c r="A26" s="93" t="s">
        <v>104</v>
      </c>
      <c r="B26" s="591" t="s">
        <v>465</v>
      </c>
      <c r="C26" s="592"/>
      <c r="D26" s="93" t="s">
        <v>106</v>
      </c>
    </row>
    <row r="27" spans="1:4" ht="48.75" customHeight="1">
      <c r="A27" s="157">
        <v>15</v>
      </c>
      <c r="B27" s="674" t="s">
        <v>500</v>
      </c>
      <c r="C27" s="675"/>
      <c r="D27" s="374">
        <v>0</v>
      </c>
    </row>
    <row r="28" spans="1:4" ht="21" customHeight="1">
      <c r="A28" s="157">
        <v>16</v>
      </c>
      <c r="B28" s="674" t="s">
        <v>501</v>
      </c>
      <c r="C28" s="675"/>
      <c r="D28" s="276">
        <f>SUM(D23,D24,D27)</f>
        <v>0</v>
      </c>
    </row>
    <row r="29" spans="1:4" ht="21" customHeight="1">
      <c r="A29" s="157">
        <v>17</v>
      </c>
      <c r="B29" s="674" t="s">
        <v>502</v>
      </c>
      <c r="C29" s="675"/>
      <c r="D29" s="276" t="e">
        <f>SUM(D20,D21,D22,D28)</f>
        <v>#DIV/0!</v>
      </c>
    </row>
    <row r="30" spans="1:4" ht="21" customHeight="1">
      <c r="A30" s="279"/>
      <c r="B30" s="393"/>
      <c r="C30" s="393"/>
      <c r="D30" s="394"/>
    </row>
    <row r="31" spans="1:4" ht="21" customHeight="1">
      <c r="A31" s="599" t="s">
        <v>503</v>
      </c>
      <c r="B31" s="599"/>
      <c r="C31" s="599"/>
      <c r="D31" s="599"/>
    </row>
    <row r="32" spans="1:4" ht="64.5" customHeight="1">
      <c r="A32" s="732" t="s">
        <v>504</v>
      </c>
      <c r="B32" s="569"/>
      <c r="C32" s="569"/>
      <c r="D32" s="569"/>
    </row>
    <row r="33" spans="1:4" ht="18.75" customHeight="1">
      <c r="A33" s="93" t="s">
        <v>104</v>
      </c>
      <c r="B33" s="591" t="s">
        <v>465</v>
      </c>
      <c r="C33" s="592"/>
      <c r="D33" s="93" t="s">
        <v>106</v>
      </c>
    </row>
    <row r="34" spans="1:4" ht="21" customHeight="1">
      <c r="A34" s="157">
        <v>18</v>
      </c>
      <c r="B34" s="674" t="s">
        <v>505</v>
      </c>
      <c r="C34" s="675"/>
      <c r="D34" s="199">
        <f>SUM(D13)</f>
        <v>0</v>
      </c>
    </row>
    <row r="35" spans="1:4" ht="21" customHeight="1">
      <c r="A35" s="167">
        <v>19</v>
      </c>
      <c r="B35" s="789" t="s">
        <v>506</v>
      </c>
      <c r="C35" s="790"/>
      <c r="D35" s="250">
        <v>0</v>
      </c>
    </row>
    <row r="36" spans="1:4" ht="21" customHeight="1">
      <c r="A36" s="157">
        <v>20</v>
      </c>
      <c r="B36" s="786" t="s">
        <v>507</v>
      </c>
      <c r="C36" s="787"/>
      <c r="D36" s="285">
        <f>SUM(D34*D35)</f>
        <v>0</v>
      </c>
    </row>
    <row r="37" spans="1:4" ht="32.25" customHeight="1">
      <c r="A37" s="157">
        <v>21</v>
      </c>
      <c r="B37" s="786" t="s">
        <v>508</v>
      </c>
      <c r="C37" s="787"/>
      <c r="D37" s="395">
        <f>SUM(D36)*1.035</f>
        <v>0</v>
      </c>
    </row>
    <row r="38" spans="1:4" ht="33" customHeight="1">
      <c r="A38" s="157">
        <v>22</v>
      </c>
      <c r="B38" s="786" t="s">
        <v>509</v>
      </c>
      <c r="C38" s="787"/>
      <c r="D38" s="381" t="e">
        <f>SUM(D37/D19)*100</f>
        <v>#DIV/0!</v>
      </c>
    </row>
    <row r="39" spans="1:4" ht="15.75">
      <c r="A39" s="157">
        <v>23</v>
      </c>
      <c r="B39" s="786" t="s">
        <v>510</v>
      </c>
      <c r="C39" s="787"/>
      <c r="D39" s="381" t="e">
        <f>SUM(D38,D28)</f>
        <v>#DIV/0!</v>
      </c>
    </row>
    <row r="42" spans="1:4" ht="15.75">
      <c r="A42" s="599" t="s">
        <v>486</v>
      </c>
      <c r="B42" s="599"/>
      <c r="C42" s="599"/>
      <c r="D42" s="599"/>
    </row>
    <row r="44" spans="1:4" ht="55.5" customHeight="1">
      <c r="A44" s="700" t="s">
        <v>511</v>
      </c>
      <c r="B44" s="572"/>
      <c r="C44" s="572"/>
      <c r="D44" s="572"/>
    </row>
    <row r="46" spans="1:2" ht="15" customHeight="1">
      <c r="A46" s="576" t="s">
        <v>190</v>
      </c>
      <c r="B46" s="577"/>
    </row>
    <row r="47" spans="1:2" ht="15" customHeight="1">
      <c r="A47" s="576"/>
      <c r="B47" s="578"/>
    </row>
    <row r="48" ht="15">
      <c r="B48" s="147" t="s">
        <v>488</v>
      </c>
    </row>
    <row r="49" spans="1:2" ht="15" customHeight="1">
      <c r="A49" s="576" t="s">
        <v>190</v>
      </c>
      <c r="B49" s="577"/>
    </row>
    <row r="50" spans="1:4" ht="15" customHeight="1">
      <c r="A50" s="576"/>
      <c r="B50" s="578"/>
      <c r="D50" s="152"/>
    </row>
    <row r="51" spans="2:4" ht="15">
      <c r="B51" s="147" t="s">
        <v>489</v>
      </c>
      <c r="D51" s="147" t="s">
        <v>194</v>
      </c>
    </row>
    <row r="53" spans="1:3" ht="15.75">
      <c r="A53" s="568" t="s">
        <v>455</v>
      </c>
      <c r="B53" s="568"/>
      <c r="C53" s="568"/>
    </row>
    <row r="54" spans="1:2" ht="14.25">
      <c r="A54" s="569" t="s">
        <v>490</v>
      </c>
      <c r="B54" s="569"/>
    </row>
    <row r="96" spans="1:4" ht="15.75">
      <c r="A96" s="568" t="s">
        <v>455</v>
      </c>
      <c r="B96" s="568"/>
      <c r="C96" s="568"/>
      <c r="D96" s="390" t="s">
        <v>491</v>
      </c>
    </row>
    <row r="97" ht="38.25">
      <c r="A97" s="391" t="s">
        <v>512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38"/>
  <sheetViews>
    <sheetView tabSelected="1" zoomScale="110" zoomScaleNormal="110" zoomScaleSheetLayoutView="100" workbookViewId="0" topLeftCell="A30">
      <selection activeCell="I101" sqref="I101:J101"/>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16" t="s">
        <v>513</v>
      </c>
      <c r="B1" s="816"/>
      <c r="C1" s="816"/>
      <c r="D1" s="816"/>
      <c r="E1" s="816"/>
      <c r="F1" s="816"/>
      <c r="G1" s="816"/>
      <c r="H1" s="816"/>
      <c r="I1" s="816"/>
      <c r="J1" s="816"/>
      <c r="K1" s="816"/>
      <c r="L1" s="816"/>
      <c r="M1" s="816"/>
    </row>
    <row r="2" spans="1:13" ht="33">
      <c r="A2" s="817" t="s">
        <v>514</v>
      </c>
      <c r="B2" s="817"/>
      <c r="C2" s="817"/>
      <c r="D2" s="817"/>
      <c r="E2" s="817"/>
      <c r="F2" s="817"/>
      <c r="G2" s="817"/>
      <c r="H2" s="817"/>
      <c r="I2" s="817"/>
      <c r="J2" s="817"/>
      <c r="K2" s="817"/>
      <c r="L2" s="817"/>
      <c r="M2" s="817"/>
    </row>
    <row r="3" spans="1:13" ht="15.75">
      <c r="A3" s="819"/>
      <c r="B3" s="819"/>
      <c r="C3" s="819"/>
      <c r="D3" s="819"/>
      <c r="E3" s="819"/>
      <c r="F3" s="819"/>
      <c r="G3" s="819"/>
      <c r="H3" s="819"/>
      <c r="I3" s="819"/>
      <c r="J3" s="819"/>
      <c r="K3" s="819"/>
      <c r="L3" s="819"/>
      <c r="M3" s="819"/>
    </row>
    <row r="4" spans="1:13" ht="15.75">
      <c r="A4" s="813"/>
      <c r="B4" s="813"/>
      <c r="C4" s="813"/>
      <c r="D4" s="813"/>
      <c r="E4" s="813"/>
      <c r="F4" s="813"/>
      <c r="G4" s="813"/>
      <c r="H4" s="813"/>
      <c r="I4" s="813"/>
      <c r="J4" s="813"/>
      <c r="K4" s="813"/>
      <c r="L4" s="813"/>
      <c r="M4" s="813"/>
    </row>
    <row r="5" spans="1:13" ht="15.75">
      <c r="A5" s="802" t="s">
        <v>515</v>
      </c>
      <c r="B5" s="802"/>
      <c r="C5" s="815" t="str">
        <f>(eff_desc)</f>
        <v>GLI-LIPSCOMB COUNTY (2020)</v>
      </c>
      <c r="D5" s="815"/>
      <c r="E5" s="815"/>
      <c r="F5" s="815"/>
      <c r="G5" s="815"/>
      <c r="H5" s="815"/>
      <c r="I5" s="815"/>
      <c r="J5" s="815"/>
      <c r="K5" s="815"/>
      <c r="L5" s="815"/>
      <c r="M5" s="815"/>
    </row>
    <row r="6" spans="1:13" ht="15.75">
      <c r="A6" s="802"/>
      <c r="B6" s="802"/>
      <c r="C6" s="402"/>
      <c r="D6" s="402"/>
      <c r="E6" s="402"/>
      <c r="F6" s="402"/>
      <c r="G6" s="402"/>
      <c r="H6" s="802" t="s">
        <v>516</v>
      </c>
      <c r="I6" s="802"/>
      <c r="J6" s="802"/>
      <c r="K6" s="802"/>
      <c r="L6" s="802"/>
      <c r="M6" s="802"/>
    </row>
    <row r="7" spans="1:13" ht="15.75">
      <c r="A7" s="53" t="s">
        <v>517</v>
      </c>
      <c r="B7" s="818">
        <f>SUM('No New Revenue'!L2)</f>
        <v>2020</v>
      </c>
      <c r="C7" s="818"/>
      <c r="D7" s="818"/>
      <c r="E7" s="802" t="s">
        <v>518</v>
      </c>
      <c r="F7" s="802"/>
      <c r="G7" s="802"/>
      <c r="H7" s="818" t="str">
        <f>(eff_desc)</f>
        <v>GLI-LIPSCOMB COUNTY (2020)</v>
      </c>
      <c r="I7" s="818"/>
      <c r="J7" s="818"/>
      <c r="K7" s="818"/>
      <c r="L7" s="818"/>
      <c r="M7" s="818"/>
    </row>
    <row r="8" spans="1:13" ht="14.25" customHeight="1">
      <c r="A8" s="53"/>
      <c r="B8" s="814" t="s">
        <v>519</v>
      </c>
      <c r="C8" s="814"/>
      <c r="D8" s="814"/>
      <c r="E8" s="53"/>
      <c r="F8" s="53"/>
      <c r="G8" s="53"/>
      <c r="H8" s="814" t="s">
        <v>516</v>
      </c>
      <c r="I8" s="814"/>
      <c r="J8" s="814"/>
      <c r="K8" s="814"/>
      <c r="L8" s="814"/>
      <c r="M8" s="814"/>
    </row>
    <row r="9" spans="1:13" ht="18" customHeight="1">
      <c r="A9" s="802"/>
      <c r="B9" s="802"/>
      <c r="C9" s="802"/>
      <c r="D9" s="802"/>
      <c r="E9" s="802"/>
      <c r="F9" s="802"/>
      <c r="G9" s="802"/>
      <c r="H9" s="802"/>
      <c r="I9" s="802"/>
      <c r="J9" s="802"/>
      <c r="K9" s="802"/>
      <c r="L9" s="802"/>
      <c r="M9" s="802"/>
    </row>
    <row r="10" spans="1:13" ht="15.75">
      <c r="A10" s="690" t="s">
        <v>520</v>
      </c>
      <c r="B10" s="691"/>
      <c r="C10" s="691"/>
      <c r="D10" s="691"/>
      <c r="E10" s="691"/>
      <c r="F10" s="691"/>
      <c r="G10" s="691"/>
      <c r="H10" s="691"/>
      <c r="I10" s="691"/>
      <c r="J10" s="691"/>
      <c r="K10" s="691"/>
      <c r="L10" s="691"/>
      <c r="M10" s="691"/>
    </row>
    <row r="11" spans="1:13" ht="15.75">
      <c r="A11" s="691"/>
      <c r="B11" s="691"/>
      <c r="C11" s="691"/>
      <c r="D11" s="691"/>
      <c r="E11" s="691"/>
      <c r="F11" s="691"/>
      <c r="G11" s="691"/>
      <c r="H11" s="691"/>
      <c r="I11" s="691"/>
      <c r="J11" s="691"/>
      <c r="K11" s="691"/>
      <c r="L11" s="691"/>
      <c r="M11" s="691"/>
    </row>
    <row r="12" spans="1:13" ht="15.75">
      <c r="A12" s="691"/>
      <c r="B12" s="691"/>
      <c r="C12" s="691"/>
      <c r="D12" s="691"/>
      <c r="E12" s="691"/>
      <c r="F12" s="691"/>
      <c r="G12" s="691"/>
      <c r="H12" s="691"/>
      <c r="I12" s="691"/>
      <c r="J12" s="691"/>
      <c r="K12" s="691"/>
      <c r="L12" s="691"/>
      <c r="M12" s="691"/>
    </row>
    <row r="13" spans="1:13" ht="15.75" customHeight="1">
      <c r="A13" s="691"/>
      <c r="B13" s="691"/>
      <c r="C13" s="691"/>
      <c r="D13" s="691"/>
      <c r="E13" s="691"/>
      <c r="F13" s="691"/>
      <c r="G13" s="691"/>
      <c r="H13" s="691"/>
      <c r="I13" s="691"/>
      <c r="J13" s="691"/>
      <c r="K13" s="691"/>
      <c r="L13" s="691"/>
      <c r="M13" s="691"/>
    </row>
    <row r="14" spans="1:13" ht="15.75">
      <c r="A14" s="691"/>
      <c r="B14" s="691"/>
      <c r="C14" s="691"/>
      <c r="D14" s="691"/>
      <c r="E14" s="691"/>
      <c r="F14" s="691"/>
      <c r="G14" s="691"/>
      <c r="H14" s="691"/>
      <c r="I14" s="691"/>
      <c r="J14" s="691"/>
      <c r="K14" s="691"/>
      <c r="L14" s="691"/>
      <c r="M14" s="691"/>
    </row>
    <row r="15" spans="1:13" ht="21" customHeight="1">
      <c r="A15" s="802"/>
      <c r="B15" s="802"/>
      <c r="C15" s="802"/>
      <c r="D15" s="802"/>
      <c r="E15" s="802"/>
      <c r="F15" s="802"/>
      <c r="G15" s="802"/>
      <c r="H15" s="802"/>
      <c r="I15" s="802"/>
      <c r="J15" s="802"/>
      <c r="K15" s="802"/>
      <c r="L15" s="802"/>
      <c r="M15" s="802"/>
    </row>
    <row r="16" spans="1:13" ht="15.75">
      <c r="A16" s="53"/>
      <c r="B16" s="805" t="s">
        <v>521</v>
      </c>
      <c r="C16" s="805"/>
      <c r="D16" s="805"/>
      <c r="E16" s="805"/>
      <c r="F16" s="805"/>
      <c r="G16" s="805"/>
      <c r="H16" s="805"/>
      <c r="I16" s="805"/>
      <c r="J16" s="805"/>
      <c r="K16" s="805"/>
      <c r="L16" s="805"/>
      <c r="M16" s="805"/>
    </row>
    <row r="17" spans="1:13" ht="15.75">
      <c r="A17" s="53"/>
      <c r="B17" s="53"/>
      <c r="C17" s="404" t="s">
        <v>522</v>
      </c>
      <c r="D17" s="53"/>
      <c r="E17" s="53"/>
      <c r="F17" s="53"/>
      <c r="G17" s="53"/>
      <c r="H17" s="53"/>
      <c r="I17" s="53"/>
      <c r="J17" s="53"/>
      <c r="K17" s="804">
        <v>3554072.95</v>
      </c>
      <c r="L17" s="804"/>
      <c r="M17" s="53" t="s">
        <v>524</v>
      </c>
    </row>
    <row r="18" spans="1:13" ht="15.75">
      <c r="A18" s="802"/>
      <c r="B18" s="802"/>
      <c r="C18" s="802"/>
      <c r="D18" s="802"/>
      <c r="E18" s="802"/>
      <c r="F18" s="802"/>
      <c r="G18" s="802"/>
      <c r="H18" s="802"/>
      <c r="I18" s="802"/>
      <c r="J18" s="802"/>
      <c r="K18" s="802"/>
      <c r="L18" s="802"/>
      <c r="M18" s="802"/>
    </row>
    <row r="19" spans="1:13" ht="15.75">
      <c r="A19" s="53"/>
      <c r="B19" s="53"/>
      <c r="C19" s="404" t="s">
        <v>525</v>
      </c>
      <c r="D19" s="404"/>
      <c r="E19" s="404"/>
      <c r="F19" s="404"/>
      <c r="G19" s="404"/>
      <c r="H19" s="404"/>
      <c r="I19" s="404"/>
      <c r="J19" s="404"/>
      <c r="K19" s="804">
        <v>454088098</v>
      </c>
      <c r="L19" s="804"/>
      <c r="M19" s="53" t="s">
        <v>524</v>
      </c>
    </row>
    <row r="20" spans="1:13" ht="15.75">
      <c r="A20" s="813"/>
      <c r="B20" s="813"/>
      <c r="C20" s="813"/>
      <c r="D20" s="813"/>
      <c r="E20" s="813"/>
      <c r="F20" s="813"/>
      <c r="G20" s="813"/>
      <c r="H20" s="813"/>
      <c r="I20" s="813"/>
      <c r="J20" s="813"/>
      <c r="K20" s="813"/>
      <c r="L20" s="813"/>
      <c r="M20" s="813"/>
    </row>
    <row r="21" spans="1:13" ht="15.75">
      <c r="A21" s="53"/>
      <c r="B21" s="405" t="s">
        <v>526</v>
      </c>
      <c r="C21" s="406" t="s">
        <v>527</v>
      </c>
      <c r="D21" s="53"/>
      <c r="E21" s="53"/>
      <c r="F21" s="53"/>
      <c r="G21" s="53"/>
      <c r="H21" s="400"/>
      <c r="I21" s="53"/>
      <c r="J21" s="400"/>
      <c r="K21" s="804">
        <v>0.7831251</v>
      </c>
      <c r="L21" s="804"/>
      <c r="M21" s="53" t="s">
        <v>524</v>
      </c>
    </row>
    <row r="22" spans="1:13" ht="15.75">
      <c r="A22" s="802"/>
      <c r="B22" s="802"/>
      <c r="C22" s="802"/>
      <c r="D22" s="802"/>
      <c r="E22" s="802"/>
      <c r="F22" s="802"/>
      <c r="G22" s="802"/>
      <c r="H22" s="802"/>
      <c r="I22" s="802"/>
      <c r="J22" s="802"/>
      <c r="K22" s="802"/>
      <c r="L22" s="802"/>
      <c r="M22" s="802"/>
    </row>
    <row r="23" spans="1:13" ht="15.75">
      <c r="A23" s="53"/>
      <c r="B23" s="405" t="s">
        <v>528</v>
      </c>
      <c r="C23" s="404" t="s">
        <v>529</v>
      </c>
      <c r="D23" s="53"/>
      <c r="E23" s="53"/>
      <c r="F23" s="53"/>
      <c r="G23" s="53"/>
      <c r="H23" s="53"/>
      <c r="I23" s="53"/>
      <c r="J23" s="53"/>
      <c r="K23" s="804">
        <v>0</v>
      </c>
      <c r="L23" s="804"/>
      <c r="M23" s="53" t="s">
        <v>524</v>
      </c>
    </row>
    <row r="24" spans="1:13" ht="15.75">
      <c r="A24" s="802"/>
      <c r="B24" s="802"/>
      <c r="C24" s="802"/>
      <c r="D24" s="802"/>
      <c r="E24" s="802"/>
      <c r="F24" s="802"/>
      <c r="G24" s="802"/>
      <c r="H24" s="802"/>
      <c r="I24" s="802"/>
      <c r="J24" s="802"/>
      <c r="K24" s="802"/>
      <c r="L24" s="802"/>
      <c r="M24" s="802"/>
    </row>
    <row r="25" spans="1:13" ht="15.75">
      <c r="A25" s="53"/>
      <c r="B25" s="405" t="s">
        <v>526</v>
      </c>
      <c r="C25" s="404" t="s">
        <v>530</v>
      </c>
      <c r="D25" s="53"/>
      <c r="E25" s="53"/>
      <c r="F25" s="53"/>
      <c r="G25" s="53"/>
      <c r="H25" s="53"/>
      <c r="I25" s="53"/>
      <c r="J25" s="53"/>
      <c r="K25" s="804">
        <v>0.7831251</v>
      </c>
      <c r="L25" s="804"/>
      <c r="M25" s="53" t="s">
        <v>524</v>
      </c>
    </row>
    <row r="26" spans="1:13" ht="27" customHeight="1">
      <c r="A26" s="802"/>
      <c r="B26" s="802"/>
      <c r="C26" s="802"/>
      <c r="D26" s="802"/>
      <c r="E26" s="802"/>
      <c r="F26" s="802"/>
      <c r="G26" s="802"/>
      <c r="H26" s="802"/>
      <c r="I26" s="802"/>
      <c r="J26" s="802"/>
      <c r="K26" s="802"/>
      <c r="L26" s="802"/>
      <c r="M26" s="802"/>
    </row>
    <row r="27" spans="1:13" ht="15.75">
      <c r="A27" s="53"/>
      <c r="B27" s="403" t="s">
        <v>531</v>
      </c>
      <c r="C27" s="404"/>
      <c r="D27" s="53"/>
      <c r="E27" s="53"/>
      <c r="F27" s="53"/>
      <c r="G27" s="53"/>
      <c r="H27" s="53"/>
      <c r="I27" s="53"/>
      <c r="J27" s="53"/>
      <c r="K27" s="407"/>
      <c r="L27" s="407"/>
      <c r="M27" s="53"/>
    </row>
    <row r="28" spans="1:13" ht="16.5" thickBot="1">
      <c r="A28" s="820"/>
      <c r="B28" s="820"/>
      <c r="C28" s="820"/>
      <c r="D28" s="820"/>
      <c r="E28" s="820"/>
      <c r="F28" s="820"/>
      <c r="G28" s="820"/>
      <c r="H28" s="820"/>
      <c r="I28" s="820"/>
      <c r="J28" s="820"/>
      <c r="K28" s="820"/>
      <c r="L28" s="820"/>
      <c r="M28" s="820"/>
    </row>
    <row r="29" spans="1:13" ht="15.75">
      <c r="A29" s="802"/>
      <c r="B29" s="802"/>
      <c r="C29" s="802"/>
      <c r="D29" s="802"/>
      <c r="E29" s="802"/>
      <c r="F29" s="802"/>
      <c r="G29" s="802"/>
      <c r="H29" s="802"/>
      <c r="I29" s="802"/>
      <c r="J29" s="802"/>
      <c r="K29" s="802"/>
      <c r="L29" s="802"/>
      <c r="M29" s="802"/>
    </row>
    <row r="30" spans="1:13" ht="22.5" customHeight="1">
      <c r="A30" s="53"/>
      <c r="B30" s="805" t="s">
        <v>532</v>
      </c>
      <c r="C30" s="805"/>
      <c r="D30" s="805"/>
      <c r="E30" s="805"/>
      <c r="F30" s="805"/>
      <c r="G30" s="805"/>
      <c r="H30" s="805"/>
      <c r="I30" s="805"/>
      <c r="J30" s="805"/>
      <c r="K30" s="805"/>
      <c r="L30" s="805"/>
      <c r="M30" s="805"/>
    </row>
    <row r="31" spans="1:13" ht="15.75">
      <c r="A31" s="53"/>
      <c r="B31" s="53"/>
      <c r="C31" s="803" t="s">
        <v>533</v>
      </c>
      <c r="D31" s="803"/>
      <c r="E31" s="803"/>
      <c r="F31" s="803"/>
      <c r="G31" s="803"/>
      <c r="H31" s="803"/>
      <c r="I31" s="803"/>
      <c r="J31" s="803"/>
      <c r="K31" s="804">
        <v>3554072.95</v>
      </c>
      <c r="L31" s="804"/>
      <c r="M31" s="804"/>
    </row>
    <row r="32" spans="1:13" ht="15.75">
      <c r="A32" s="802"/>
      <c r="B32" s="802"/>
      <c r="C32" s="802"/>
      <c r="D32" s="802"/>
      <c r="E32" s="802"/>
      <c r="F32" s="802"/>
      <c r="G32" s="802"/>
      <c r="H32" s="802"/>
      <c r="I32" s="802"/>
      <c r="J32" s="802"/>
      <c r="K32" s="802"/>
      <c r="L32" s="802"/>
      <c r="M32" s="802"/>
    </row>
    <row r="33" spans="1:13" ht="15.75">
      <c r="A33" s="53"/>
      <c r="B33" s="408"/>
      <c r="C33" s="803" t="s">
        <v>534</v>
      </c>
      <c r="D33" s="803"/>
      <c r="E33" s="803"/>
      <c r="F33" s="803"/>
      <c r="G33" s="803"/>
      <c r="H33" s="803"/>
      <c r="I33" s="803"/>
      <c r="J33" s="803"/>
      <c r="K33" s="804">
        <v>454088098</v>
      </c>
      <c r="L33" s="804"/>
      <c r="M33" s="804"/>
    </row>
    <row r="34" spans="1:13" ht="15.75">
      <c r="A34" s="802"/>
      <c r="B34" s="802"/>
      <c r="C34" s="802"/>
      <c r="D34" s="802"/>
      <c r="E34" s="802"/>
      <c r="F34" s="802"/>
      <c r="G34" s="802"/>
      <c r="H34" s="802"/>
      <c r="I34" s="802"/>
      <c r="J34" s="802"/>
      <c r="K34" s="802"/>
      <c r="L34" s="802"/>
      <c r="M34" s="802"/>
    </row>
    <row r="35" spans="1:13" ht="15.75">
      <c r="A35" s="53"/>
      <c r="B35" s="405" t="s">
        <v>526</v>
      </c>
      <c r="C35" s="803" t="s">
        <v>535</v>
      </c>
      <c r="D35" s="803"/>
      <c r="E35" s="803"/>
      <c r="F35" s="803"/>
      <c r="G35" s="803"/>
      <c r="H35" s="803"/>
      <c r="I35" s="803"/>
      <c r="J35" s="803"/>
      <c r="K35" s="804">
        <v>0.78312508</v>
      </c>
      <c r="L35" s="804"/>
      <c r="M35" s="53" t="s">
        <v>524</v>
      </c>
    </row>
    <row r="36" spans="1:13" ht="15.75">
      <c r="A36" s="53"/>
      <c r="B36" s="53"/>
      <c r="C36" s="691"/>
      <c r="D36" s="691"/>
      <c r="E36" s="691"/>
      <c r="F36" s="691"/>
      <c r="G36" s="691"/>
      <c r="H36" s="691"/>
      <c r="I36" s="691"/>
      <c r="J36" s="691"/>
      <c r="K36" s="821"/>
      <c r="L36" s="821"/>
      <c r="M36" s="53"/>
    </row>
    <row r="37" spans="1:13" ht="15.75">
      <c r="A37" s="53"/>
      <c r="B37" s="405" t="s">
        <v>536</v>
      </c>
      <c r="C37" s="803" t="s">
        <v>537</v>
      </c>
      <c r="D37" s="803"/>
      <c r="E37" s="803"/>
      <c r="F37" s="803"/>
      <c r="G37" s="803"/>
      <c r="H37" s="803"/>
      <c r="I37" s="803"/>
      <c r="J37" s="803"/>
      <c r="K37" s="804">
        <v>0.81053445</v>
      </c>
      <c r="L37" s="804"/>
      <c r="M37" s="53" t="s">
        <v>524</v>
      </c>
    </row>
    <row r="38" spans="1:13" ht="15.75">
      <c r="A38" s="401"/>
      <c r="B38" s="401"/>
      <c r="C38" s="401"/>
      <c r="D38" s="401"/>
      <c r="E38" s="401"/>
      <c r="F38" s="401"/>
      <c r="G38" s="401"/>
      <c r="H38" s="401"/>
      <c r="I38" s="401"/>
      <c r="J38" s="401"/>
      <c r="K38" s="401"/>
      <c r="L38" s="401"/>
      <c r="M38" s="401"/>
    </row>
    <row r="39" spans="1:13" ht="15.75">
      <c r="A39" s="409"/>
      <c r="B39" s="405" t="s">
        <v>528</v>
      </c>
      <c r="C39" s="803" t="s">
        <v>538</v>
      </c>
      <c r="D39" s="803"/>
      <c r="E39" s="803"/>
      <c r="F39" s="803"/>
      <c r="G39" s="803"/>
      <c r="H39" s="803"/>
      <c r="I39" s="803"/>
      <c r="J39" s="803"/>
      <c r="K39" s="804">
        <v>0</v>
      </c>
      <c r="L39" s="804"/>
      <c r="M39" s="53" t="s">
        <v>524</v>
      </c>
    </row>
    <row r="40" spans="1:13" ht="15.75">
      <c r="A40" s="402"/>
      <c r="B40" s="53"/>
      <c r="C40" s="53"/>
      <c r="D40" s="53"/>
      <c r="E40" s="53"/>
      <c r="F40" s="53"/>
      <c r="G40" s="53"/>
      <c r="H40" s="53"/>
      <c r="I40" s="53"/>
      <c r="J40" s="53"/>
      <c r="K40" s="53"/>
      <c r="L40" s="53"/>
      <c r="M40" s="53"/>
    </row>
    <row r="41" spans="1:13" ht="15.75">
      <c r="A41" s="402"/>
      <c r="B41" s="405" t="s">
        <v>528</v>
      </c>
      <c r="C41" s="803" t="s">
        <v>539</v>
      </c>
      <c r="D41" s="803"/>
      <c r="E41" s="803"/>
      <c r="F41" s="803"/>
      <c r="G41" s="803"/>
      <c r="H41" s="803"/>
      <c r="I41" s="803"/>
      <c r="J41" s="803"/>
      <c r="K41" s="804">
        <v>0</v>
      </c>
      <c r="L41" s="804"/>
      <c r="M41" s="53" t="s">
        <v>524</v>
      </c>
    </row>
    <row r="42" spans="1:13" ht="15.75">
      <c r="A42" s="53"/>
      <c r="B42" s="408"/>
      <c r="C42" s="53"/>
      <c r="D42" s="53"/>
      <c r="E42" s="53"/>
      <c r="F42" s="53"/>
      <c r="G42" s="53"/>
      <c r="H42" s="53"/>
      <c r="I42" s="53"/>
      <c r="J42" s="53"/>
      <c r="K42" s="410"/>
      <c r="L42" s="410"/>
      <c r="M42" s="53"/>
    </row>
    <row r="43" spans="1:13" ht="15.75">
      <c r="A43" s="402"/>
      <c r="B43" s="405" t="s">
        <v>526</v>
      </c>
      <c r="C43" s="803" t="s">
        <v>540</v>
      </c>
      <c r="D43" s="803"/>
      <c r="E43" s="803"/>
      <c r="F43" s="803"/>
      <c r="G43" s="803"/>
      <c r="H43" s="803"/>
      <c r="I43" s="803"/>
      <c r="J43" s="803"/>
      <c r="K43" s="804">
        <v>0.81053445</v>
      </c>
      <c r="L43" s="804"/>
      <c r="M43" s="53" t="s">
        <v>524</v>
      </c>
    </row>
    <row r="44" spans="1:13" ht="27.75" customHeight="1">
      <c r="A44" s="813"/>
      <c r="B44" s="813"/>
      <c r="C44" s="813"/>
      <c r="D44" s="813"/>
      <c r="E44" s="813"/>
      <c r="F44" s="813"/>
      <c r="G44" s="813"/>
      <c r="H44" s="813"/>
      <c r="I44" s="813"/>
      <c r="J44" s="813"/>
      <c r="K44" s="813"/>
      <c r="L44" s="813"/>
      <c r="M44" s="813"/>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0" t="s">
        <v>543</v>
      </c>
      <c r="C49" s="691"/>
      <c r="D49" s="691"/>
      <c r="E49" s="691"/>
      <c r="F49" s="691"/>
      <c r="G49" s="691"/>
      <c r="H49" s="691"/>
      <c r="I49" s="691"/>
      <c r="J49" s="691"/>
      <c r="K49" s="691"/>
      <c r="L49" s="691"/>
      <c r="M49" s="691"/>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799" t="s">
        <v>544</v>
      </c>
      <c r="D55" s="799"/>
      <c r="E55" s="799"/>
      <c r="F55" s="799"/>
      <c r="G55" s="799"/>
      <c r="H55" s="799"/>
      <c r="I55" s="799"/>
      <c r="J55" s="799" t="s">
        <v>545</v>
      </c>
      <c r="K55" s="799"/>
      <c r="L55" s="53"/>
      <c r="M55" s="53"/>
    </row>
    <row r="56" spans="1:13" ht="15.75">
      <c r="A56" s="53"/>
      <c r="B56" s="53"/>
      <c r="C56" s="800"/>
      <c r="D56" s="800"/>
      <c r="E56" s="800"/>
      <c r="F56" s="800"/>
      <c r="G56" s="800"/>
      <c r="H56" s="800"/>
      <c r="I56" s="800"/>
      <c r="J56" s="800"/>
      <c r="K56" s="800"/>
      <c r="L56" s="410"/>
      <c r="M56" s="410"/>
    </row>
    <row r="57" spans="1:13" ht="15.75" customHeight="1">
      <c r="A57" s="414"/>
      <c r="B57" s="414"/>
      <c r="C57" s="801"/>
      <c r="D57" s="801"/>
      <c r="E57" s="801"/>
      <c r="F57" s="801"/>
      <c r="G57" s="801"/>
      <c r="H57" s="801"/>
      <c r="I57" s="801"/>
      <c r="J57" s="801"/>
      <c r="K57" s="801"/>
      <c r="L57" s="414"/>
      <c r="M57" s="414"/>
    </row>
    <row r="58" spans="1:13" ht="15.75">
      <c r="A58" s="53"/>
      <c r="B58" s="408"/>
      <c r="C58" s="800"/>
      <c r="D58" s="800"/>
      <c r="E58" s="800"/>
      <c r="F58" s="800"/>
      <c r="G58" s="800"/>
      <c r="H58" s="800"/>
      <c r="I58" s="800"/>
      <c r="J58" s="800"/>
      <c r="K58" s="800"/>
      <c r="L58" s="410"/>
      <c r="M58" s="410"/>
    </row>
    <row r="59" spans="1:13" ht="15.75" customHeight="1">
      <c r="A59" s="53"/>
      <c r="B59" s="53"/>
      <c r="C59" s="800"/>
      <c r="D59" s="800"/>
      <c r="E59" s="800"/>
      <c r="F59" s="800"/>
      <c r="G59" s="800"/>
      <c r="H59" s="800"/>
      <c r="I59" s="800"/>
      <c r="J59" s="800"/>
      <c r="K59" s="800"/>
      <c r="L59" s="53"/>
      <c r="M59" s="53"/>
    </row>
    <row r="60" spans="1:13" ht="15.75">
      <c r="A60" s="53"/>
      <c r="B60" s="408"/>
      <c r="C60" s="800"/>
      <c r="D60" s="800"/>
      <c r="E60" s="800"/>
      <c r="F60" s="800"/>
      <c r="G60" s="800"/>
      <c r="H60" s="800"/>
      <c r="I60" s="800"/>
      <c r="J60" s="800"/>
      <c r="K60" s="800"/>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822" t="s">
        <v>547</v>
      </c>
      <c r="M65" s="823"/>
    </row>
    <row r="66" spans="1:13" ht="15.75">
      <c r="A66" s="417"/>
      <c r="B66" s="417"/>
      <c r="C66" s="417"/>
      <c r="D66" s="417"/>
      <c r="E66" s="417"/>
      <c r="F66" s="417"/>
      <c r="G66" s="417"/>
      <c r="H66" s="417"/>
      <c r="I66" s="417"/>
      <c r="J66" s="417"/>
      <c r="K66" s="417"/>
      <c r="L66" s="417"/>
      <c r="M66" s="416" t="s">
        <v>548</v>
      </c>
    </row>
    <row r="67" ht="15.75">
      <c r="M67" s="397"/>
    </row>
    <row r="68" spans="1:13" ht="15.75">
      <c r="A68" s="806" t="s">
        <v>327</v>
      </c>
      <c r="B68" s="806"/>
      <c r="C68" s="806"/>
      <c r="D68" s="806"/>
      <c r="E68" s="806"/>
      <c r="F68" s="806"/>
      <c r="G68" s="806"/>
      <c r="H68" s="806"/>
      <c r="I68" s="806"/>
      <c r="J68" s="806"/>
      <c r="K68" s="806"/>
      <c r="L68" s="806"/>
      <c r="M68" s="293" t="s">
        <v>549</v>
      </c>
    </row>
    <row r="69" ht="15.75">
      <c r="B69" s="418"/>
    </row>
    <row r="70" spans="1:8" ht="15.75">
      <c r="A70" s="795" t="s">
        <v>550</v>
      </c>
      <c r="B70" s="795"/>
      <c r="C70" s="795"/>
      <c r="D70" s="795"/>
      <c r="E70" s="795"/>
      <c r="F70" s="795"/>
      <c r="G70" s="795"/>
      <c r="H70" s="795"/>
    </row>
    <row r="71" spans="1:13" ht="35.25" customHeight="1">
      <c r="A71" s="797" t="s">
        <v>551</v>
      </c>
      <c r="B71" s="794"/>
      <c r="C71" s="794"/>
      <c r="D71" s="794"/>
      <c r="E71" s="794"/>
      <c r="F71" s="794"/>
      <c r="G71" s="794"/>
      <c r="H71" s="794"/>
      <c r="I71" s="794"/>
      <c r="J71" s="794"/>
      <c r="K71" s="794"/>
      <c r="L71" s="794"/>
      <c r="M71" s="794"/>
    </row>
    <row r="73" spans="1:12" ht="55.5" customHeight="1">
      <c r="A73" s="810" t="s">
        <v>552</v>
      </c>
      <c r="B73" s="810"/>
      <c r="C73" s="811" t="s">
        <v>553</v>
      </c>
      <c r="D73" s="811"/>
      <c r="E73" s="811"/>
      <c r="F73" s="811"/>
      <c r="G73" s="811" t="s">
        <v>554</v>
      </c>
      <c r="H73" s="811"/>
      <c r="I73" s="811"/>
      <c r="J73" s="420" t="s">
        <v>555</v>
      </c>
      <c r="K73" s="810" t="s">
        <v>556</v>
      </c>
      <c r="L73" s="810"/>
    </row>
    <row r="74" spans="1:12" ht="15.75">
      <c r="A74" s="807"/>
      <c r="B74" s="808"/>
      <c r="C74" s="807"/>
      <c r="D74" s="809"/>
      <c r="E74" s="809"/>
      <c r="F74" s="808"/>
      <c r="G74" s="807"/>
      <c r="H74" s="809"/>
      <c r="I74" s="808"/>
      <c r="J74" s="421"/>
      <c r="K74" s="807"/>
      <c r="L74" s="808"/>
    </row>
    <row r="75" spans="1:12" ht="15.75">
      <c r="A75" s="807"/>
      <c r="B75" s="808"/>
      <c r="C75" s="812"/>
      <c r="D75" s="812"/>
      <c r="E75" s="812"/>
      <c r="F75" s="812"/>
      <c r="G75" s="812"/>
      <c r="H75" s="812"/>
      <c r="I75" s="812"/>
      <c r="J75" s="421"/>
      <c r="K75" s="812"/>
      <c r="L75" s="812"/>
    </row>
    <row r="76" spans="1:12" ht="15.75">
      <c r="A76" s="807"/>
      <c r="B76" s="808"/>
      <c r="C76" s="812"/>
      <c r="D76" s="812"/>
      <c r="E76" s="812"/>
      <c r="F76" s="812"/>
      <c r="G76" s="812"/>
      <c r="H76" s="812"/>
      <c r="I76" s="812"/>
      <c r="J76" s="421"/>
      <c r="K76" s="812"/>
      <c r="L76" s="812"/>
    </row>
    <row r="77" spans="1:12" ht="15.75">
      <c r="A77" s="807"/>
      <c r="B77" s="808"/>
      <c r="C77" s="812"/>
      <c r="D77" s="812"/>
      <c r="E77" s="812"/>
      <c r="F77" s="812"/>
      <c r="G77" s="812"/>
      <c r="H77" s="812"/>
      <c r="I77" s="812"/>
      <c r="J77" s="421"/>
      <c r="K77" s="812"/>
      <c r="L77" s="812"/>
    </row>
    <row r="78" spans="1:12" ht="15.75">
      <c r="A78" s="807"/>
      <c r="B78" s="808"/>
      <c r="C78" s="812"/>
      <c r="D78" s="812"/>
      <c r="E78" s="812"/>
      <c r="F78" s="812"/>
      <c r="G78" s="812"/>
      <c r="H78" s="812"/>
      <c r="I78" s="812"/>
      <c r="J78" s="421"/>
      <c r="K78" s="812"/>
      <c r="L78" s="812"/>
    </row>
    <row r="79" spans="1:12" ht="15.75">
      <c r="A79" s="807"/>
      <c r="B79" s="808"/>
      <c r="C79" s="812"/>
      <c r="D79" s="812"/>
      <c r="E79" s="812"/>
      <c r="F79" s="812"/>
      <c r="G79" s="812"/>
      <c r="H79" s="812"/>
      <c r="I79" s="812"/>
      <c r="J79" s="421"/>
      <c r="K79" s="812"/>
      <c r="L79" s="812"/>
    </row>
    <row r="81" spans="2:12" ht="15.75">
      <c r="B81" s="794" t="s">
        <v>557</v>
      </c>
      <c r="C81" s="794"/>
      <c r="D81" s="794"/>
      <c r="E81" s="794"/>
      <c r="F81" s="794"/>
      <c r="G81" s="794"/>
      <c r="H81" s="794"/>
      <c r="I81" s="794"/>
      <c r="J81" s="794"/>
      <c r="K81" s="794"/>
      <c r="L81" s="794"/>
    </row>
    <row r="82" spans="2:13" ht="15.75">
      <c r="B82" s="794" t="s">
        <v>558</v>
      </c>
      <c r="C82" s="794"/>
      <c r="D82" s="794"/>
      <c r="E82" s="796"/>
      <c r="F82" s="796"/>
      <c r="G82" s="422" t="s">
        <v>559</v>
      </c>
      <c r="H82" s="422"/>
      <c r="I82" s="422"/>
      <c r="J82" s="422"/>
      <c r="K82" s="798"/>
      <c r="L82" s="798"/>
      <c r="M82" s="798"/>
    </row>
    <row r="83" spans="5:6" ht="15.75">
      <c r="E83" s="793" t="s">
        <v>560</v>
      </c>
      <c r="F83" s="793"/>
    </row>
    <row r="84" spans="1:13" ht="15.75">
      <c r="A84" s="424" t="s">
        <v>561</v>
      </c>
      <c r="B84" s="396" t="s">
        <v>562</v>
      </c>
      <c r="K84" s="798"/>
      <c r="L84" s="798"/>
      <c r="M84" s="798"/>
    </row>
    <row r="86" spans="1:13" ht="15.75">
      <c r="A86" s="424" t="s">
        <v>561</v>
      </c>
      <c r="B86" s="794" t="s">
        <v>563</v>
      </c>
      <c r="C86" s="794"/>
      <c r="D86" s="794"/>
      <c r="E86" s="794"/>
      <c r="F86" s="794"/>
      <c r="G86" s="794"/>
      <c r="H86" s="794"/>
      <c r="I86" s="794"/>
      <c r="J86" s="794"/>
      <c r="K86" s="798"/>
      <c r="L86" s="798"/>
      <c r="M86" s="798"/>
    </row>
    <row r="88" spans="1:13" ht="15.75">
      <c r="A88" s="424" t="s">
        <v>561</v>
      </c>
      <c r="B88" s="794" t="s">
        <v>564</v>
      </c>
      <c r="C88" s="794"/>
      <c r="D88" s="794"/>
      <c r="E88" s="794"/>
      <c r="F88" s="794"/>
      <c r="G88" s="794"/>
      <c r="H88" s="794"/>
      <c r="I88" s="794"/>
      <c r="J88" s="794"/>
      <c r="K88" s="798"/>
      <c r="L88" s="798"/>
      <c r="M88" s="798"/>
    </row>
    <row r="90" spans="2:13" ht="15.75">
      <c r="B90" s="424" t="s">
        <v>526</v>
      </c>
      <c r="C90" s="396" t="s">
        <v>565</v>
      </c>
      <c r="H90" s="796"/>
      <c r="I90" s="796"/>
      <c r="K90" s="798"/>
      <c r="L90" s="798"/>
      <c r="M90" s="798"/>
    </row>
    <row r="91" spans="8:9" ht="15.75">
      <c r="H91" s="793" t="s">
        <v>560</v>
      </c>
      <c r="I91" s="793"/>
    </row>
    <row r="92" spans="2:13" ht="15.75">
      <c r="B92" s="424" t="s">
        <v>528</v>
      </c>
      <c r="C92" s="794" t="s">
        <v>566</v>
      </c>
      <c r="D92" s="794"/>
      <c r="E92" s="794"/>
      <c r="F92" s="794"/>
      <c r="G92" s="794"/>
      <c r="H92" s="794"/>
      <c r="I92" s="794"/>
      <c r="J92" s="794"/>
      <c r="K92" s="425"/>
      <c r="L92" s="425"/>
      <c r="M92" s="425"/>
    </row>
    <row r="93" spans="2:13" ht="15.75">
      <c r="B93" s="424"/>
      <c r="C93" s="424" t="s">
        <v>567</v>
      </c>
      <c r="D93" s="796"/>
      <c r="E93" s="796"/>
      <c r="F93" s="793" t="s">
        <v>568</v>
      </c>
      <c r="G93" s="793"/>
      <c r="H93" s="796"/>
      <c r="I93" s="796"/>
      <c r="K93" s="798"/>
      <c r="L93" s="798"/>
      <c r="M93" s="798"/>
    </row>
    <row r="94" spans="8:9" ht="15.75">
      <c r="H94" s="793" t="s">
        <v>560</v>
      </c>
      <c r="I94" s="793"/>
    </row>
    <row r="95" spans="2:13" ht="15.75">
      <c r="B95" s="424" t="s">
        <v>526</v>
      </c>
      <c r="C95" s="794" t="s">
        <v>569</v>
      </c>
      <c r="D95" s="794"/>
      <c r="E95" s="794"/>
      <c r="F95" s="794"/>
      <c r="G95" s="794"/>
      <c r="H95" s="794"/>
      <c r="I95" s="794"/>
      <c r="J95" s="794"/>
      <c r="K95" s="798"/>
      <c r="L95" s="798"/>
      <c r="M95" s="798"/>
    </row>
    <row r="97" spans="1:5" ht="15.75">
      <c r="A97" s="795" t="s">
        <v>570</v>
      </c>
      <c r="B97" s="795"/>
      <c r="C97" s="795"/>
      <c r="D97" s="795"/>
      <c r="E97" s="795"/>
    </row>
    <row r="99" ht="15.75">
      <c r="A99" s="396" t="s">
        <v>571</v>
      </c>
    </row>
    <row r="100" ht="10.5" customHeight="1"/>
    <row r="101" spans="1:13" ht="15.75">
      <c r="A101" s="423" t="s">
        <v>572</v>
      </c>
      <c r="B101" s="791" t="s">
        <v>889</v>
      </c>
      <c r="C101" s="791"/>
      <c r="D101" s="791"/>
      <c r="E101" s="791"/>
      <c r="F101" s="793" t="s">
        <v>573</v>
      </c>
      <c r="G101" s="793"/>
      <c r="H101" s="793"/>
      <c r="I101" s="791" t="s">
        <v>889</v>
      </c>
      <c r="J101" s="791"/>
      <c r="K101" s="396" t="s">
        <v>574</v>
      </c>
      <c r="M101" s="426">
        <v>0</v>
      </c>
    </row>
    <row r="102" spans="2:16" ht="15.75">
      <c r="B102" s="793" t="s">
        <v>575</v>
      </c>
      <c r="C102" s="793"/>
      <c r="D102" s="793"/>
      <c r="E102" s="793"/>
      <c r="I102" s="792" t="s">
        <v>575</v>
      </c>
      <c r="J102" s="792"/>
      <c r="M102" s="423" t="s">
        <v>576</v>
      </c>
      <c r="N102" s="422"/>
      <c r="O102" s="422"/>
      <c r="P102" s="422"/>
    </row>
    <row r="103" spans="1:13" ht="32.25" customHeight="1">
      <c r="A103" s="797" t="s">
        <v>577</v>
      </c>
      <c r="B103" s="794"/>
      <c r="C103" s="794"/>
      <c r="D103" s="794"/>
      <c r="E103" s="794"/>
      <c r="F103" s="794"/>
      <c r="G103" s="794"/>
      <c r="H103" s="794"/>
      <c r="I103" s="794"/>
      <c r="J103" s="794"/>
      <c r="K103" s="794"/>
      <c r="L103" s="794"/>
      <c r="M103" s="794"/>
    </row>
    <row r="104" spans="1:13" ht="15.75">
      <c r="A104" s="794" t="s">
        <v>578</v>
      </c>
      <c r="B104" s="794"/>
      <c r="C104" s="791" t="s">
        <v>889</v>
      </c>
      <c r="D104" s="791"/>
      <c r="E104" s="791"/>
      <c r="F104" s="791"/>
      <c r="G104" s="793" t="s">
        <v>579</v>
      </c>
      <c r="H104" s="793"/>
      <c r="I104" s="793"/>
      <c r="J104" s="426" t="s">
        <v>889</v>
      </c>
      <c r="K104" s="793" t="s">
        <v>580</v>
      </c>
      <c r="L104" s="793"/>
      <c r="M104" s="793"/>
    </row>
    <row r="105" spans="3:10" ht="15.75">
      <c r="C105" s="793" t="s">
        <v>575</v>
      </c>
      <c r="D105" s="793"/>
      <c r="E105" s="793"/>
      <c r="F105" s="793"/>
      <c r="J105" s="423" t="s">
        <v>575</v>
      </c>
    </row>
    <row r="106" ht="15.75">
      <c r="A106" s="396" t="s">
        <v>581</v>
      </c>
    </row>
    <row r="108" spans="1:7" ht="15.75">
      <c r="A108" s="795" t="s">
        <v>582</v>
      </c>
      <c r="B108" s="795"/>
      <c r="C108" s="795"/>
      <c r="D108" s="795"/>
      <c r="E108" s="795"/>
      <c r="F108" s="795"/>
      <c r="G108" s="795"/>
    </row>
    <row r="110" spans="1:12" ht="15.75">
      <c r="A110" s="423" t="s">
        <v>572</v>
      </c>
      <c r="B110" s="791" t="s">
        <v>890</v>
      </c>
      <c r="C110" s="791"/>
      <c r="D110" s="791"/>
      <c r="E110" s="791"/>
      <c r="F110" s="423" t="s">
        <v>583</v>
      </c>
      <c r="G110" s="791">
        <v>0</v>
      </c>
      <c r="H110" s="791"/>
      <c r="I110" s="423" t="s">
        <v>584</v>
      </c>
      <c r="J110" s="426">
        <v>2019</v>
      </c>
      <c r="K110" s="423" t="s">
        <v>585</v>
      </c>
      <c r="L110" s="426">
        <v>2020</v>
      </c>
    </row>
    <row r="111" spans="2:12" ht="15.75">
      <c r="B111" s="793" t="s">
        <v>586</v>
      </c>
      <c r="C111" s="793"/>
      <c r="D111" s="793"/>
      <c r="E111" s="793"/>
      <c r="G111" s="792" t="s">
        <v>587</v>
      </c>
      <c r="H111" s="792"/>
      <c r="J111" s="423" t="s">
        <v>588</v>
      </c>
      <c r="L111" s="396" t="s">
        <v>560</v>
      </c>
    </row>
    <row r="113" spans="1:13" ht="15.75">
      <c r="A113" s="794" t="s">
        <v>589</v>
      </c>
      <c r="B113" s="794"/>
      <c r="C113" s="794"/>
      <c r="D113" s="794"/>
      <c r="E113" s="794"/>
      <c r="F113" s="794"/>
      <c r="G113" s="794"/>
      <c r="H113" s="794"/>
      <c r="I113" s="794"/>
      <c r="J113" s="794"/>
      <c r="K113" s="794"/>
      <c r="L113" s="794"/>
      <c r="M113" s="794"/>
    </row>
    <row r="114" spans="1:11" ht="15.75">
      <c r="A114" s="422" t="s">
        <v>590</v>
      </c>
      <c r="B114" s="791">
        <v>0</v>
      </c>
      <c r="C114" s="791"/>
      <c r="D114" s="791"/>
      <c r="E114" s="791"/>
      <c r="F114" s="396" t="s">
        <v>591</v>
      </c>
      <c r="J114" s="426">
        <v>0</v>
      </c>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791" t="s">
        <v>891</v>
      </c>
      <c r="C122" s="791"/>
      <c r="D122" s="791"/>
      <c r="E122" s="791"/>
      <c r="F122" s="791"/>
      <c r="G122" s="791"/>
      <c r="H122" s="791"/>
      <c r="I122" s="791"/>
      <c r="J122" s="396" t="s">
        <v>596</v>
      </c>
    </row>
    <row r="123" spans="2:9" ht="15.75">
      <c r="B123" s="792" t="s">
        <v>597</v>
      </c>
      <c r="C123" s="792"/>
      <c r="D123" s="792"/>
      <c r="E123" s="792"/>
      <c r="F123" s="792"/>
      <c r="G123" s="792"/>
      <c r="H123" s="792"/>
      <c r="I123" s="792"/>
    </row>
    <row r="125" ht="15.75">
      <c r="A125" s="396" t="s">
        <v>598</v>
      </c>
    </row>
    <row r="126" spans="1:8" ht="15.75">
      <c r="A126" s="791" t="s">
        <v>892</v>
      </c>
      <c r="B126" s="791"/>
      <c r="C126" s="791"/>
      <c r="D126" s="791"/>
      <c r="E126" s="791"/>
      <c r="F126" s="791"/>
      <c r="G126" s="791"/>
      <c r="H126" s="791"/>
    </row>
    <row r="127" spans="1:8" ht="15.75">
      <c r="A127" s="792" t="s">
        <v>599</v>
      </c>
      <c r="B127" s="792"/>
      <c r="C127" s="792"/>
      <c r="D127" s="792"/>
      <c r="E127" s="792"/>
      <c r="F127" s="792"/>
      <c r="G127" s="792"/>
      <c r="H127" s="792"/>
    </row>
    <row r="136" spans="1:13" ht="16.5" thickBot="1">
      <c r="A136" s="427"/>
      <c r="B136" s="427"/>
      <c r="C136" s="427"/>
      <c r="D136" s="427"/>
      <c r="E136" s="427"/>
      <c r="F136" s="427"/>
      <c r="G136" s="427"/>
      <c r="H136" s="427"/>
      <c r="I136" s="427"/>
      <c r="J136" s="427"/>
      <c r="K136" s="427"/>
      <c r="L136" s="427"/>
      <c r="M136" s="427"/>
    </row>
    <row r="137" spans="1:13" ht="15.75">
      <c r="A137" s="793" t="s">
        <v>455</v>
      </c>
      <c r="B137" s="793"/>
      <c r="C137" s="793"/>
      <c r="D137" s="793"/>
      <c r="E137" s="793"/>
      <c r="F137" s="793"/>
      <c r="G137" s="793"/>
      <c r="H137" s="793"/>
      <c r="I137" s="793"/>
      <c r="J137" s="793"/>
      <c r="K137" s="793"/>
      <c r="L137" s="793"/>
      <c r="M137" s="793"/>
    </row>
    <row r="138" ht="15.75">
      <c r="M138" s="424" t="s">
        <v>600</v>
      </c>
    </row>
  </sheetData>
  <sheetProtection password="CCA6" sheet="1" selectLockedCells="1"/>
  <mergeCells count="139">
    <mergeCell ref="E83:F83"/>
    <mergeCell ref="K84:M84"/>
    <mergeCell ref="B86:J86"/>
    <mergeCell ref="K86:M86"/>
    <mergeCell ref="L65:M65"/>
    <mergeCell ref="A6:B6"/>
    <mergeCell ref="H6:M6"/>
    <mergeCell ref="K25:L25"/>
    <mergeCell ref="C33:J33"/>
    <mergeCell ref="C35:J35"/>
    <mergeCell ref="A28:M28"/>
    <mergeCell ref="K31:M31"/>
    <mergeCell ref="C43:J43"/>
    <mergeCell ref="A34:M34"/>
    <mergeCell ref="K36:L36"/>
    <mergeCell ref="C36:J36"/>
    <mergeCell ref="C41:J41"/>
    <mergeCell ref="K41:L41"/>
    <mergeCell ref="K35:L35"/>
    <mergeCell ref="K33:M33"/>
    <mergeCell ref="K21:L21"/>
    <mergeCell ref="K19:L19"/>
    <mergeCell ref="K17:L17"/>
    <mergeCell ref="A18:M18"/>
    <mergeCell ref="A20:M20"/>
    <mergeCell ref="H7:M7"/>
    <mergeCell ref="A9:M9"/>
    <mergeCell ref="A15:M15"/>
    <mergeCell ref="B16:M16"/>
    <mergeCell ref="B8:D8"/>
    <mergeCell ref="H8:M8"/>
    <mergeCell ref="C5:M5"/>
    <mergeCell ref="A10:M14"/>
    <mergeCell ref="A1:M1"/>
    <mergeCell ref="A2:M2"/>
    <mergeCell ref="A5:B5"/>
    <mergeCell ref="E7:G7"/>
    <mergeCell ref="B7:D7"/>
    <mergeCell ref="A3:M3"/>
    <mergeCell ref="A4:M4"/>
    <mergeCell ref="B81:L81"/>
    <mergeCell ref="B82:D82"/>
    <mergeCell ref="E82:F82"/>
    <mergeCell ref="K82:M82"/>
    <mergeCell ref="A24:M24"/>
    <mergeCell ref="A22:M22"/>
    <mergeCell ref="A32:M32"/>
    <mergeCell ref="C31:J31"/>
    <mergeCell ref="K23:L23"/>
    <mergeCell ref="K43:L43"/>
    <mergeCell ref="G79:I79"/>
    <mergeCell ref="K75:L75"/>
    <mergeCell ref="K76:L76"/>
    <mergeCell ref="K77:L77"/>
    <mergeCell ref="K78:L78"/>
    <mergeCell ref="K79:L79"/>
    <mergeCell ref="A79:B79"/>
    <mergeCell ref="C75:F75"/>
    <mergeCell ref="C76:F76"/>
    <mergeCell ref="C77:F77"/>
    <mergeCell ref="C78:F78"/>
    <mergeCell ref="A44:M44"/>
    <mergeCell ref="B49:M49"/>
    <mergeCell ref="C79:F79"/>
    <mergeCell ref="G75:I75"/>
    <mergeCell ref="G76:I76"/>
    <mergeCell ref="K73:L73"/>
    <mergeCell ref="A75:B75"/>
    <mergeCell ref="A76:B76"/>
    <mergeCell ref="A77:B77"/>
    <mergeCell ref="A78:B78"/>
    <mergeCell ref="G77:I77"/>
    <mergeCell ref="G78:I78"/>
    <mergeCell ref="A68:L68"/>
    <mergeCell ref="A70:H70"/>
    <mergeCell ref="A71:M71"/>
    <mergeCell ref="A74:B74"/>
    <mergeCell ref="C74:F74"/>
    <mergeCell ref="G74:I74"/>
    <mergeCell ref="K74:L74"/>
    <mergeCell ref="A73:B73"/>
    <mergeCell ref="C73:F73"/>
    <mergeCell ref="G73:I73"/>
    <mergeCell ref="C58:I58"/>
    <mergeCell ref="C59:I59"/>
    <mergeCell ref="C60:I60"/>
    <mergeCell ref="A26:M26"/>
    <mergeCell ref="A29:M29"/>
    <mergeCell ref="C37:J37"/>
    <mergeCell ref="C39:J39"/>
    <mergeCell ref="K39:L39"/>
    <mergeCell ref="K37:L37"/>
    <mergeCell ref="B30:M30"/>
    <mergeCell ref="F93:G93"/>
    <mergeCell ref="J55:K55"/>
    <mergeCell ref="J56:K56"/>
    <mergeCell ref="J57:K57"/>
    <mergeCell ref="J58:K58"/>
    <mergeCell ref="J59:K59"/>
    <mergeCell ref="J60:K60"/>
    <mergeCell ref="C55:I55"/>
    <mergeCell ref="C56:I56"/>
    <mergeCell ref="C57:I57"/>
    <mergeCell ref="F101:H101"/>
    <mergeCell ref="B88:J88"/>
    <mergeCell ref="K88:M88"/>
    <mergeCell ref="K90:M90"/>
    <mergeCell ref="K95:M95"/>
    <mergeCell ref="H90:I90"/>
    <mergeCell ref="H91:I91"/>
    <mergeCell ref="C92:J92"/>
    <mergeCell ref="K93:M93"/>
    <mergeCell ref="D93:E93"/>
    <mergeCell ref="A108:G108"/>
    <mergeCell ref="H93:I93"/>
    <mergeCell ref="A103:M103"/>
    <mergeCell ref="A104:B104"/>
    <mergeCell ref="C104:F104"/>
    <mergeCell ref="H94:I94"/>
    <mergeCell ref="C95:J95"/>
    <mergeCell ref="A97:E97"/>
    <mergeCell ref="B101:E101"/>
    <mergeCell ref="B102:E102"/>
    <mergeCell ref="B110:E110"/>
    <mergeCell ref="B111:E111"/>
    <mergeCell ref="G110:H110"/>
    <mergeCell ref="G111:H111"/>
    <mergeCell ref="A113:M113"/>
    <mergeCell ref="I101:J101"/>
    <mergeCell ref="I102:J102"/>
    <mergeCell ref="C105:F105"/>
    <mergeCell ref="G104:I104"/>
    <mergeCell ref="K104:M104"/>
    <mergeCell ref="B114:E114"/>
    <mergeCell ref="B122:I122"/>
    <mergeCell ref="B123:I123"/>
    <mergeCell ref="A126:H126"/>
    <mergeCell ref="A127:H127"/>
    <mergeCell ref="A137:M137"/>
  </mergeCells>
  <printOptions/>
  <pageMargins left="0.699999988079071" right="0.699999988079071" top="0.75" bottom="0.75" header="0.300000011920929" footer="0.300000011920929"/>
  <pageSetup errors="blank" fitToHeight="0" horizontalDpi="600" verticalDpi="600" orientation="portrait" scale="50" r:id="rId3"/>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25" t="s">
        <v>601</v>
      </c>
      <c r="B1" s="825"/>
      <c r="C1" s="825"/>
      <c r="D1" s="825"/>
      <c r="E1" s="825"/>
      <c r="F1" s="825"/>
      <c r="G1" s="825"/>
      <c r="H1" s="825"/>
      <c r="I1" s="825"/>
    </row>
    <row r="2" spans="1:9" ht="30">
      <c r="A2" s="826" t="s">
        <v>602</v>
      </c>
      <c r="B2" s="826"/>
      <c r="C2" s="826"/>
      <c r="D2" s="826"/>
      <c r="E2" s="826"/>
      <c r="F2" s="826"/>
      <c r="G2" s="826"/>
      <c r="H2" s="826"/>
      <c r="I2" s="826"/>
    </row>
    <row r="3" spans="1:9" ht="14.25">
      <c r="A3" s="827"/>
      <c r="B3" s="827"/>
      <c r="C3" s="827"/>
      <c r="D3" s="827"/>
      <c r="E3" s="827"/>
      <c r="F3" s="827"/>
      <c r="G3" s="827"/>
      <c r="H3" s="827"/>
      <c r="I3" s="827"/>
    </row>
    <row r="4" spans="1:9" ht="12.75">
      <c r="A4" s="828"/>
      <c r="B4" s="828"/>
      <c r="C4" s="828"/>
      <c r="D4" s="828"/>
      <c r="E4" s="828"/>
      <c r="F4" s="828"/>
      <c r="G4" s="828"/>
      <c r="H4" s="828"/>
      <c r="I4" s="828"/>
    </row>
    <row r="5" spans="1:9" ht="15">
      <c r="A5" s="429" t="s">
        <v>572</v>
      </c>
      <c r="B5" s="829" t="str">
        <f>(eff_desc)</f>
        <v>GLI-LIPSCOMB COUNTY (2020)</v>
      </c>
      <c r="C5" s="829"/>
      <c r="D5" s="824" t="s">
        <v>603</v>
      </c>
      <c r="E5" s="824"/>
      <c r="F5" s="824"/>
      <c r="G5" s="824"/>
      <c r="H5" s="824"/>
      <c r="I5" s="824"/>
    </row>
    <row r="6" spans="1:9" ht="15">
      <c r="A6" s="824" t="s">
        <v>604</v>
      </c>
      <c r="B6" s="824"/>
      <c r="C6" s="824"/>
      <c r="D6" s="824"/>
      <c r="E6" s="824"/>
      <c r="F6" s="824"/>
      <c r="G6" s="830"/>
      <c r="H6" s="830"/>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0"/>
      <c r="I12" s="830"/>
    </row>
    <row r="13" spans="1:9" ht="15">
      <c r="A13" s="824" t="s">
        <v>612</v>
      </c>
      <c r="B13" s="824"/>
      <c r="C13" s="824"/>
      <c r="D13" s="824"/>
      <c r="E13" s="824"/>
      <c r="F13" s="434"/>
      <c r="G13" s="433" t="s">
        <v>611</v>
      </c>
      <c r="H13" s="831"/>
      <c r="I13" s="831"/>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0"/>
      <c r="C16" s="830"/>
      <c r="D16" s="830"/>
      <c r="E16" s="830"/>
      <c r="F16" s="830"/>
      <c r="G16" s="830"/>
      <c r="H16" s="830"/>
      <c r="I16" s="830"/>
    </row>
    <row r="17" spans="1:9" ht="15">
      <c r="A17" s="429" t="s">
        <v>615</v>
      </c>
      <c r="B17" s="429"/>
      <c r="C17" s="831"/>
      <c r="D17" s="831"/>
      <c r="E17" s="831"/>
      <c r="F17" s="831"/>
      <c r="G17" s="831"/>
      <c r="H17" s="831"/>
      <c r="I17" s="831"/>
    </row>
    <row r="18" spans="1:9" ht="15">
      <c r="A18" s="429" t="s">
        <v>616</v>
      </c>
      <c r="B18" s="429"/>
      <c r="C18" s="429"/>
      <c r="D18" s="831"/>
      <c r="E18" s="831"/>
      <c r="F18" s="831"/>
      <c r="G18" s="831"/>
      <c r="H18" s="831"/>
      <c r="I18" s="831"/>
    </row>
    <row r="19" spans="1:9" ht="15">
      <c r="A19" s="429" t="s">
        <v>617</v>
      </c>
      <c r="B19" s="429"/>
      <c r="C19" s="830"/>
      <c r="D19" s="830"/>
      <c r="E19" s="830"/>
      <c r="F19" s="830"/>
      <c r="G19" s="830"/>
      <c r="H19" s="830"/>
      <c r="I19" s="830"/>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4"/>
      <c r="B25" s="834"/>
      <c r="C25" s="834"/>
      <c r="D25" s="834"/>
      <c r="E25" s="834"/>
      <c r="F25" s="834"/>
      <c r="G25" s="834"/>
      <c r="H25" s="834"/>
      <c r="I25" s="834"/>
    </row>
    <row r="26" spans="1:9" ht="15">
      <c r="A26" s="835"/>
      <c r="B26" s="835"/>
      <c r="C26" s="835"/>
      <c r="D26" s="835"/>
      <c r="E26" s="835"/>
      <c r="F26" s="835"/>
      <c r="G26" s="835"/>
      <c r="H26" s="835"/>
      <c r="I26" s="835"/>
    </row>
    <row r="27" spans="1:9" ht="15">
      <c r="A27" s="836"/>
      <c r="B27" s="836"/>
      <c r="C27" s="836"/>
      <c r="D27" s="836"/>
      <c r="E27" s="836"/>
      <c r="F27" s="836"/>
      <c r="G27" s="836"/>
      <c r="H27" s="836"/>
      <c r="I27" s="836"/>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4"/>
      <c r="B31" s="834"/>
      <c r="C31" s="834"/>
      <c r="D31" s="834"/>
      <c r="E31" s="834"/>
      <c r="F31" s="834"/>
      <c r="G31" s="834"/>
      <c r="H31" s="834"/>
      <c r="I31" s="834"/>
    </row>
    <row r="32" spans="1:9" ht="15">
      <c r="A32" s="838"/>
      <c r="B32" s="838"/>
      <c r="C32" s="838"/>
      <c r="D32" s="838"/>
      <c r="E32" s="838"/>
      <c r="F32" s="838"/>
      <c r="G32" s="838"/>
      <c r="H32" s="838"/>
      <c r="I32" s="838"/>
    </row>
    <row r="33" spans="1:9" ht="14.25" customHeight="1">
      <c r="A33" s="824" t="s">
        <v>625</v>
      </c>
      <c r="B33" s="824"/>
      <c r="C33" s="824"/>
      <c r="D33" s="824"/>
      <c r="E33" s="824"/>
      <c r="F33" s="824"/>
      <c r="G33" s="435" t="s">
        <v>523</v>
      </c>
      <c r="H33" s="839" t="s">
        <v>626</v>
      </c>
      <c r="I33" s="839"/>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39" t="s">
        <v>629</v>
      </c>
      <c r="B38" s="839"/>
      <c r="C38" s="839"/>
      <c r="D38" s="839"/>
      <c r="E38" s="839"/>
      <c r="F38" s="839"/>
      <c r="G38" s="839"/>
      <c r="H38" s="839"/>
      <c r="I38" s="839"/>
    </row>
    <row r="39" spans="1:9" ht="15">
      <c r="A39" s="824"/>
      <c r="B39" s="824"/>
      <c r="C39" s="824"/>
      <c r="D39" s="824"/>
      <c r="E39" s="824"/>
      <c r="F39" s="824"/>
      <c r="G39" s="824"/>
      <c r="H39" s="824"/>
      <c r="I39" s="824"/>
    </row>
    <row r="40" spans="1:9" ht="14.25">
      <c r="A40" s="840" t="s">
        <v>630</v>
      </c>
      <c r="B40" s="840"/>
      <c r="C40" s="840"/>
      <c r="D40" s="840"/>
      <c r="E40" s="840"/>
      <c r="F40" s="840"/>
      <c r="G40" s="840"/>
      <c r="H40" s="840"/>
      <c r="I40" s="840"/>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37"/>
      <c r="C43" s="837"/>
      <c r="D43" s="837"/>
      <c r="E43" s="837"/>
      <c r="F43" s="837"/>
      <c r="G43" s="837"/>
      <c r="H43" s="837"/>
      <c r="I43" s="837"/>
      <c r="J43" s="223"/>
      <c r="K43" s="223"/>
      <c r="L43" s="223"/>
      <c r="M43" s="223"/>
    </row>
    <row r="44" spans="1:9" ht="15">
      <c r="A44" s="834"/>
      <c r="B44" s="834"/>
      <c r="C44" s="834"/>
      <c r="D44" s="834"/>
      <c r="E44" s="834"/>
      <c r="F44" s="834"/>
      <c r="G44" s="834"/>
      <c r="H44" s="834"/>
      <c r="I44" s="834"/>
    </row>
    <row r="45" spans="1:9" ht="15">
      <c r="A45" s="838"/>
      <c r="B45" s="838"/>
      <c r="C45" s="838"/>
      <c r="D45" s="838"/>
      <c r="E45" s="838"/>
      <c r="F45" s="838"/>
      <c r="G45" s="838"/>
      <c r="H45" s="838"/>
      <c r="I45" s="838"/>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41" t="s">
        <v>640</v>
      </c>
      <c r="B50" s="841"/>
      <c r="C50" s="841"/>
      <c r="D50" s="841"/>
      <c r="E50" s="841"/>
      <c r="F50" s="841"/>
      <c r="G50" s="841"/>
      <c r="H50" s="841"/>
      <c r="I50" s="841"/>
    </row>
    <row r="51" spans="1:9" ht="14.25">
      <c r="A51" s="842" t="s">
        <v>641</v>
      </c>
      <c r="B51" s="842"/>
      <c r="C51" s="842"/>
      <c r="D51" s="842"/>
      <c r="E51" s="842"/>
      <c r="F51" s="842"/>
      <c r="G51" s="842"/>
      <c r="H51" s="842"/>
      <c r="I51" s="842"/>
    </row>
    <row r="52" spans="1:9" ht="15">
      <c r="A52" s="841" t="s">
        <v>642</v>
      </c>
      <c r="B52" s="841"/>
      <c r="C52" s="841"/>
      <c r="D52" s="841"/>
      <c r="E52" s="841"/>
      <c r="F52" s="841"/>
      <c r="G52" s="841"/>
      <c r="H52" s="841"/>
      <c r="I52" s="84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41" t="s">
        <v>643</v>
      </c>
      <c r="B1" s="841"/>
      <c r="C1" s="841"/>
      <c r="D1" s="841"/>
      <c r="E1" s="841"/>
      <c r="F1" s="841"/>
      <c r="G1" s="841"/>
      <c r="H1" s="841"/>
      <c r="I1" s="841"/>
    </row>
    <row r="2" spans="1:9" ht="33">
      <c r="A2" s="817" t="s">
        <v>644</v>
      </c>
      <c r="B2" s="817"/>
      <c r="C2" s="817"/>
      <c r="D2" s="817"/>
      <c r="E2" s="817"/>
      <c r="F2" s="817"/>
      <c r="G2" s="817"/>
      <c r="H2" s="817"/>
      <c r="I2" s="817"/>
    </row>
    <row r="3" spans="1:9" ht="12.75">
      <c r="A3" s="843"/>
      <c r="B3" s="843"/>
      <c r="C3" s="843"/>
      <c r="D3" s="843"/>
      <c r="E3" s="843"/>
      <c r="F3" s="843"/>
      <c r="G3" s="843"/>
      <c r="H3" s="843"/>
      <c r="I3" s="843"/>
    </row>
    <row r="4" spans="1:9" ht="12.75">
      <c r="A4" s="2" t="s">
        <v>572</v>
      </c>
      <c r="B4" s="844" t="str">
        <f>(eff_desc)</f>
        <v>GLI-LIPSCOMB COUNTY (2020)</v>
      </c>
      <c r="C4" s="844"/>
      <c r="D4" s="844"/>
      <c r="E4" s="844"/>
      <c r="F4" s="844"/>
      <c r="G4" s="844"/>
      <c r="H4" s="844"/>
      <c r="I4" s="844"/>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28" t="s">
        <v>646</v>
      </c>
      <c r="B7" s="828"/>
      <c r="C7" s="828"/>
      <c r="D7" s="431"/>
      <c r="E7" s="440" t="s">
        <v>647</v>
      </c>
      <c r="F7" s="442"/>
      <c r="G7" s="828" t="s">
        <v>648</v>
      </c>
      <c r="H7" s="828"/>
      <c r="I7" s="828"/>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28" t="s">
        <v>651</v>
      </c>
      <c r="B10" s="828"/>
      <c r="C10" s="828"/>
      <c r="D10" s="828"/>
      <c r="E10" s="844" t="str">
        <f>(eff_desc)</f>
        <v>GLI-LIPSCOMB COUNTY (2020)</v>
      </c>
      <c r="F10" s="844"/>
      <c r="G10" s="844"/>
      <c r="H10" s="828" t="s">
        <v>652</v>
      </c>
      <c r="I10" s="828"/>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0"/>
      <c r="F13" s="830"/>
      <c r="G13" s="830"/>
      <c r="H13" s="830"/>
      <c r="I13" s="446" t="s">
        <v>654</v>
      </c>
    </row>
    <row r="14" spans="1:9" ht="14.25">
      <c r="A14" s="827"/>
      <c r="B14" s="827"/>
      <c r="C14" s="827"/>
      <c r="D14" s="827"/>
      <c r="E14" s="828" t="s">
        <v>655</v>
      </c>
      <c r="F14" s="828"/>
      <c r="G14" s="828"/>
      <c r="H14" s="828"/>
      <c r="I14" s="828"/>
    </row>
    <row r="15" spans="1:9" ht="14.25">
      <c r="A15" s="827"/>
      <c r="B15" s="827"/>
      <c r="C15" s="827"/>
      <c r="D15" s="827"/>
      <c r="E15" s="828" t="s">
        <v>656</v>
      </c>
      <c r="F15" s="828"/>
      <c r="G15" s="828"/>
      <c r="H15" s="828"/>
      <c r="I15" s="828"/>
    </row>
    <row r="16" spans="1:9" ht="14.25">
      <c r="A16" s="428"/>
      <c r="B16" s="428"/>
      <c r="C16" s="428"/>
      <c r="D16" s="428"/>
      <c r="E16" s="441"/>
      <c r="F16" s="441"/>
      <c r="G16" s="441"/>
      <c r="H16" s="441"/>
      <c r="I16" s="441"/>
    </row>
    <row r="17" spans="1:9" ht="15">
      <c r="A17" s="828" t="s">
        <v>657</v>
      </c>
      <c r="B17" s="828"/>
      <c r="C17" s="828"/>
      <c r="D17" s="828"/>
      <c r="E17" s="828"/>
      <c r="F17" s="828"/>
      <c r="G17" s="830"/>
      <c r="H17" s="830"/>
      <c r="I17" s="830"/>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28" t="s">
        <v>659</v>
      </c>
      <c r="B20" s="828"/>
      <c r="C20" s="828"/>
      <c r="D20" s="828"/>
      <c r="E20" s="830"/>
      <c r="F20" s="830"/>
      <c r="G20" s="830"/>
      <c r="H20" s="830"/>
      <c r="I20" s="445" t="s">
        <v>596</v>
      </c>
    </row>
    <row r="21" spans="1:9" ht="14.25">
      <c r="A21" s="827"/>
      <c r="B21" s="827"/>
      <c r="C21" s="827"/>
      <c r="D21" s="827"/>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0"/>
      <c r="H24" s="830"/>
      <c r="I24" s="830"/>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28" t="s">
        <v>664</v>
      </c>
      <c r="B27" s="828"/>
      <c r="C27" s="828"/>
      <c r="D27" s="828"/>
      <c r="E27" s="828"/>
      <c r="F27" s="828"/>
      <c r="G27" s="828"/>
      <c r="H27" s="828"/>
      <c r="I27" s="828"/>
    </row>
    <row r="28" spans="1:9" ht="15">
      <c r="A28" s="828" t="s">
        <v>665</v>
      </c>
      <c r="B28" s="828"/>
      <c r="C28" s="830"/>
      <c r="D28" s="830"/>
      <c r="E28" s="830"/>
      <c r="F28" s="830"/>
      <c r="G28" s="830"/>
      <c r="H28" s="830"/>
      <c r="I28" s="445" t="s">
        <v>596</v>
      </c>
    </row>
    <row r="29" spans="1:9" ht="12.75">
      <c r="A29" s="843"/>
      <c r="B29" s="843"/>
      <c r="C29" s="828" t="s">
        <v>666</v>
      </c>
      <c r="D29" s="828"/>
      <c r="E29" s="828"/>
      <c r="F29" s="828"/>
      <c r="G29" s="828"/>
      <c r="H29" s="828"/>
      <c r="I29" s="828"/>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28" t="s">
        <v>662</v>
      </c>
      <c r="B32" s="828"/>
      <c r="C32" s="828"/>
      <c r="D32" s="828"/>
      <c r="E32" s="828"/>
      <c r="F32" s="828"/>
      <c r="G32" s="830"/>
      <c r="H32" s="830"/>
      <c r="I32" s="830"/>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28" t="s">
        <v>668</v>
      </c>
      <c r="B35" s="828"/>
      <c r="C35" s="828"/>
      <c r="D35" s="828"/>
      <c r="E35" s="828"/>
      <c r="F35" s="828"/>
      <c r="G35" s="828"/>
      <c r="H35" s="828"/>
      <c r="I35" s="828"/>
    </row>
    <row r="36" spans="1:9" ht="15">
      <c r="A36" s="828" t="s">
        <v>665</v>
      </c>
      <c r="B36" s="828"/>
      <c r="C36" s="830"/>
      <c r="D36" s="830"/>
      <c r="E36" s="830"/>
      <c r="F36" s="830"/>
      <c r="G36" s="830"/>
      <c r="H36" s="830"/>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0"/>
      <c r="C40" s="830"/>
      <c r="D40" s="830"/>
      <c r="E40" s="830"/>
      <c r="F40" s="830"/>
      <c r="G40" s="828" t="s">
        <v>671</v>
      </c>
      <c r="H40" s="828"/>
      <c r="I40" s="828"/>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28" t="s">
        <v>673</v>
      </c>
      <c r="B43" s="848"/>
      <c r="C43" s="848"/>
      <c r="D43" s="848"/>
      <c r="E43" s="848"/>
      <c r="F43" s="848"/>
      <c r="G43" s="846">
        <f>(dateofmeeting)</f>
        <v>0</v>
      </c>
      <c r="H43" s="846"/>
      <c r="I43" s="846"/>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4">
        <f>(meetingplace)</f>
        <v>0</v>
      </c>
      <c r="C46" s="844"/>
      <c r="D46" s="844"/>
      <c r="E46" s="844"/>
      <c r="F46" s="844"/>
      <c r="G46" s="844"/>
      <c r="H46" s="844"/>
      <c r="I46" s="844"/>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4">
        <f>(timeofmeeting)</f>
        <v>0</v>
      </c>
      <c r="C49" s="844"/>
      <c r="D49" s="844"/>
      <c r="E49" s="844"/>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7"/>
      <c r="C52" s="847"/>
      <c r="D52" s="847"/>
      <c r="E52" s="843" t="s">
        <v>678</v>
      </c>
      <c r="F52" s="843"/>
      <c r="G52" s="843"/>
      <c r="H52" s="843"/>
      <c r="I52" s="843"/>
    </row>
    <row r="53" spans="1:9" ht="12.75">
      <c r="A53" s="439"/>
      <c r="B53" s="845" t="s">
        <v>672</v>
      </c>
      <c r="C53" s="845"/>
      <c r="D53" s="845"/>
      <c r="E53" s="439"/>
      <c r="F53" s="439"/>
      <c r="G53" s="440"/>
      <c r="H53" s="439"/>
      <c r="I53" s="439"/>
    </row>
    <row r="54" spans="1:9" ht="12.75">
      <c r="A54" s="847"/>
      <c r="B54" s="847"/>
      <c r="C54" s="847"/>
      <c r="D54" s="847"/>
      <c r="E54" s="847"/>
      <c r="F54" s="847"/>
      <c r="G54" s="847"/>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28" t="s">
        <v>638</v>
      </c>
      <c r="B57" s="828"/>
      <c r="C57" s="828"/>
      <c r="D57" s="828"/>
      <c r="E57" s="828"/>
      <c r="F57" s="828"/>
      <c r="G57" s="828"/>
      <c r="H57" s="828"/>
      <c r="I57" s="828"/>
    </row>
    <row r="58" spans="1:9" ht="12.75">
      <c r="A58" s="828" t="s">
        <v>639</v>
      </c>
      <c r="B58" s="828"/>
      <c r="C58" s="828"/>
      <c r="D58" s="828"/>
      <c r="E58" s="828"/>
      <c r="F58" s="828"/>
      <c r="G58" s="828"/>
      <c r="H58" s="828"/>
      <c r="I58" s="828"/>
    </row>
    <row r="59" spans="1:9" ht="12.75">
      <c r="A59" s="825" t="s">
        <v>640</v>
      </c>
      <c r="B59" s="825"/>
      <c r="C59" s="825"/>
      <c r="D59" s="825"/>
      <c r="E59" s="825"/>
      <c r="F59" s="825"/>
      <c r="G59" s="825"/>
      <c r="H59" s="825"/>
      <c r="I59" s="825"/>
    </row>
    <row r="60" spans="1:9" ht="12.75">
      <c r="A60" s="849" t="s">
        <v>547</v>
      </c>
      <c r="B60" s="849"/>
      <c r="C60" s="849"/>
      <c r="D60" s="849"/>
      <c r="E60" s="849"/>
      <c r="F60" s="849"/>
      <c r="G60" s="849"/>
      <c r="H60" s="849"/>
      <c r="I60" s="849"/>
    </row>
    <row r="61" spans="1:9" ht="12.75">
      <c r="A61" s="825" t="s">
        <v>680</v>
      </c>
      <c r="B61" s="825"/>
      <c r="C61" s="825"/>
      <c r="D61" s="825"/>
      <c r="E61" s="825"/>
      <c r="F61" s="825"/>
      <c r="G61" s="825"/>
      <c r="H61" s="825"/>
      <c r="I61" s="82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2020-08-12T16:03:31Z</cp:lastPrinted>
  <dcterms:created xsi:type="dcterms:W3CDTF">2014-05-28T09:15:51Z</dcterms:created>
  <dcterms:modified xsi:type="dcterms:W3CDTF">2020-08-12T16:05:47Z</dcterms:modified>
  <cp:category/>
  <cp:version/>
  <cp:contentType/>
  <cp:contentStatus/>
</cp:coreProperties>
</file>