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0"/>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_xlnm.Print_Area" localSheetId="0">'No New Revenue'!$A$1:$O$64</definedName>
    <definedName name="Z_8C5E928A_97E0_44B1_879D_C91BDD249B4C_.wvu.FilterData" localSheetId="0" hidden="1">'No New Revenue'!$B$4:$N$4</definedName>
    <definedName name="Z_8C5E928A_97E0_44B1_879D_C91BDD249B4C_.wvu.PrintArea" localSheetId="0" hidden="1">'No New Revenue'!$A$1:$O$64</definedName>
    <definedName name="Z_D9C52D58_E81E_4AED_A8BE_73ABBF6179A0_.wvu.PrintArea" localSheetId="0" hidden="1">'No New Revenue'!$A$1:$O$36</definedName>
    <definedName name="_xlnm.Print_Area" localSheetId="1">'50-859 SCH WO 313'!$A$1:$E$125</definedName>
    <definedName name="Z_8C5E928A_97E0_44B1_879D_C91BDD249B4C_.wvu.PrintArea" localSheetId="1" hidden="1">'50-859 SCH WO 313'!$A$1:$D$91</definedName>
    <definedName name="Z_D9C52D58_E81E_4AED_A8BE_73ABBF6179A0_.wvu.PrintArea" localSheetId="1" hidden="1">'50-859 SCH WO 313'!$A$1:$D$91</definedName>
    <definedName name="_xlnm.Print_Area" localSheetId="2">'50-884 SCH with 313'!$A$1:$D$151</definedName>
    <definedName name="_xlnm.Print_Area" localSheetId="3">'50-856 County City Others'!$A$1:$D$217</definedName>
    <definedName name="Z_8C5E928A_97E0_44B1_879D_C91BDD249B4C_.wvu.PrintArea" localSheetId="3" hidden="1">'50-856 County City Others'!$A$2:$D$161</definedName>
    <definedName name="Z_D9C52D58_E81E_4AED_A8BE_73ABBF6179A0_.wvu.PrintArea" localSheetId="3" hidden="1">'50-856 County City Others'!$A$2:$D$161</definedName>
    <definedName name="_xlnm.Print_Area" localSheetId="5">'50-858 Water Dist Low Tax'!$A$1:$D$90</definedName>
    <definedName name="_xlnm.Print_Area" localSheetId="7">'50-212 Notice of Tax Rate'!$A$1:$N$146</definedName>
    <definedName name="Z_8C5E928A_97E0_44B1_879D_C91BDD249B4C_.wvu.PrintArea" localSheetId="7" hidden="1">'50-212 Notice of Tax Rate'!$A$1:$M$35</definedName>
    <definedName name="_xlnm.Print_Area" localSheetId="8">'50-197'!$A$1:$I$52</definedName>
    <definedName name="_xlnm.Print_Area" localSheetId="9">'50-198'!$A$1:$I$61</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Z_8C5E928A_97E0_44B1_879D_C91BDD249B4C_.wvu.PrintArea" localSheetId="14" hidden="1">'50-777 pg1'!$A$1:$I$53</definedName>
    <definedName name="_xlnm.Print_Area" localSheetId="15">'50-777 pg2'!$A$1:$L$45</definedName>
    <definedName name="_xlnm.Print_Area" localSheetId="16">'50-786'!$A$1:$I$55</definedName>
    <definedName name="_xlnm.Print_Area" localSheetId="18">'50-819'!$A$1:$I$45</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<sst xmlns="http://schemas.openxmlformats.org/spreadsheetml/2006/main" count="1475" uniqueCount="974">
  <si>
    <t>7/26/2022 1:51:06 PM</t>
  </si>
  <si>
    <t>NO NEW REVENUE TAX RATE TOTALS</t>
  </si>
  <si>
    <t>APR Year</t>
  </si>
  <si>
    <t>Tax Year</t>
  </si>
  <si>
    <t xml:space="preserve">Entity: </t>
  </si>
  <si>
    <t>SBO</t>
  </si>
  <si>
    <t>SBO-BOOKER ISD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</si>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</sst>
</file>

<file path=xl/styles.xml><?xml version="1.0" encoding="utf-8"?>
<styleSheet xmlns="http://schemas.openxmlformats.org/spreadsheetml/2006/main">
  <numFmts count="45">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quot;$&quot;#,##0_);(&quot;$&quot;#,##0)"/>
    <numFmt numFmtId="165" formatCode="&quot;$&quot;#,##0_);[Red](&quot;$&quot;#,##0)"/>
    <numFmt numFmtId="166" formatCode="&quot;$&quot;#,##0.00_);(&quot;$&quot;#,##0.00)"/>
    <numFmt numFmtId="167" formatCode="&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9"/>
      <name val="Calibri"/>
      <family val="2"/>
    </font>
    <font>
      <sz val="14"/>
      <color indexed="9"/>
      <name val="Calibri"/>
      <family val="2"/>
    </font>
    <font>
      <b/>
      <sz val="14"/>
      <color indexed="8"/>
      <name val="Calibri"/>
      <family val="2"/>
    </font>
    <font>
      <b/>
      <sz val="14"/>
      <color indexed="10"/>
      <name val="Calibri"/>
      <family val="2"/>
    </font>
    <font>
      <b/>
      <sz val="15"/>
      <color indexed="10"/>
      <name val="Calibri"/>
      <family val="2"/>
    </font>
    <font>
      <sz val="14"/>
      <name val="Calibri"/>
      <family val="2"/>
    </font>
    <font>
      <u val="single"/>
      <sz val="14"/>
      <color indexed="12"/>
      <name val="Calibri"/>
      <family val="2"/>
    </font>
    <font>
      <sz val="14"/>
      <color indexed="8"/>
      <name val="Times New Roman"/>
      <family val="1"/>
    </font>
    <font>
      <b/>
      <sz val="10"/>
      <color indexed="9"/>
      <name val="Times New Roman"/>
      <family val="1"/>
    </font>
    <font>
      <sz val="20"/>
      <color indexed="54"/>
      <name val="Arial"/>
      <family val="2"/>
    </font>
    <font>
      <sz val="9"/>
      <color indexed="8"/>
      <name val="Arial"/>
      <family val="2"/>
    </font>
    <font>
      <sz val="16"/>
      <color indexed="54"/>
      <name val="Arial"/>
      <family val="2"/>
    </font>
    <font>
      <sz val="12"/>
      <color indexed="54"/>
      <name val="Arial"/>
      <family val="2"/>
    </font>
    <font>
      <sz val="12"/>
      <color indexed="9"/>
      <name val="Arial"/>
      <family val="2"/>
    </font>
    <font>
      <sz val="12"/>
      <name val="Arial"/>
      <family val="2"/>
    </font>
    <font>
      <b/>
      <sz val="10"/>
      <name val="Arial"/>
      <family val="2"/>
    </font>
    <font>
      <sz val="10"/>
      <name val="Arial"/>
      <family val="2"/>
    </font>
    <font>
      <b/>
      <sz val="12"/>
      <color indexed="9"/>
      <name val="Arial"/>
      <family val="2"/>
    </font>
    <font>
      <b/>
      <sz val="12"/>
      <color indexed="8"/>
      <name val="Arial"/>
      <family val="2"/>
    </font>
    <font>
      <b/>
      <sz val="12"/>
      <name val="Arial"/>
      <family val="2"/>
    </font>
    <font>
      <b/>
      <u val="single"/>
      <sz val="12"/>
      <color indexed="8"/>
      <name val="Arial"/>
      <family val="2"/>
    </font>
    <font>
      <u val="single"/>
      <sz val="12"/>
      <name val="Arial"/>
      <family val="2"/>
    </font>
    <font>
      <b/>
      <u val="single"/>
      <sz val="12"/>
      <name val="Arial"/>
      <family val="2"/>
    </font>
    <font>
      <b/>
      <sz val="12"/>
      <color indexed="10"/>
      <name val="Arial"/>
      <family val="2"/>
    </font>
    <font>
      <sz val="11"/>
      <color indexed="8"/>
      <name val="Arial"/>
      <family val="2"/>
    </font>
    <font>
      <sz val="10"/>
      <color indexed="8"/>
      <name val="Arial"/>
      <family val="2"/>
    </font>
    <font>
      <sz val="9"/>
      <name val="Arial"/>
      <family val="2"/>
    </font>
    <font>
      <b/>
      <sz val="11"/>
      <name val="Arial"/>
      <family val="2"/>
    </font>
    <font>
      <sz val="11"/>
      <name val="Arial"/>
      <family val="2"/>
    </font>
    <font>
      <b/>
      <sz val="11"/>
      <color indexed="9"/>
      <name val="Arial"/>
      <family val="2"/>
    </font>
    <font>
      <b/>
      <sz val="26"/>
      <name val="Arial"/>
      <family val="2"/>
    </font>
    <font>
      <sz val="11"/>
      <color indexed="8"/>
      <name val="Calibri"/>
      <family val="2"/>
    </font>
    <font>
      <b/>
      <sz val="26"/>
      <color indexed="8"/>
      <name val="Arial"/>
      <family val="2"/>
    </font>
    <font>
      <b/>
      <sz val="11"/>
      <color indexed="8"/>
      <name val="Arial"/>
      <family val="2"/>
    </font>
    <font>
      <b/>
      <sz val="10"/>
      <color indexed="8"/>
      <name val="Arial"/>
      <family val="2"/>
    </font>
    <font>
      <b/>
      <sz val="10"/>
      <name val="Times New Roman"/>
      <family val="1"/>
    </font>
    <font>
      <sz val="11"/>
      <color indexed="9"/>
      <name val="Calibri"/>
      <family val="2"/>
    </font>
    <font>
      <b/>
      <sz val="10"/>
      <color indexed="9"/>
      <name val="Calibri"/>
      <family val="2"/>
    </font>
    <font>
      <sz val="16"/>
      <name val="Arial"/>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b/>
      <sz val="11"/>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b/>
      <sz val="11"/>
      <color indexed="8"/>
      <name val="Calibri"/>
      <family val="2"/>
    </font>
    <font>
      <u val="single"/>
      <sz val="12"/>
      <color indexed="8"/>
      <name val="Times New Roman"/>
      <family val="1"/>
    </font>
    <font>
      <i/>
      <sz val="11"/>
      <color indexed="8"/>
      <name val="Times New Roman"/>
      <family val="1"/>
    </font>
    <font>
      <u val="single"/>
      <sz val="10"/>
      <color indexed="12"/>
      <name val="Times New Roman"/>
      <family val="1"/>
    </font>
    <font>
      <u val="single"/>
      <sz val="10"/>
      <color indexed="36"/>
      <name val="Times New Roman"/>
      <family val="1"/>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i/>
      <sz val="11"/>
      <color indexed="23"/>
      <name val="Calibri"/>
      <family val="2"/>
    </font>
    <font>
      <b/>
      <sz val="9"/>
      <color indexed="9"/>
      <name val="Arial"/>
      <family val="2"/>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vertAlign val="superscript"/>
      <sz val="11"/>
      <name val="Arial"/>
      <family val="2"/>
    </font>
    <font>
      <vertAlign val="superscript"/>
      <sz val="10"/>
      <color indexed="8"/>
      <name val="Arial"/>
      <family val="2"/>
    </font>
    <font>
      <b/>
      <sz val="9"/>
      <name val="Tahoma"/>
      <family val="2"/>
    </font>
    <font>
      <sz val="9"/>
      <name val="Tahoma"/>
      <family val="2"/>
    </font>
    <font>
      <sz val="11"/>
      <name val="Calibri"/>
      <family val="2"/>
    </font>
    <font>
      <u val="single"/>
      <sz val="10"/>
      <color theme="10"/>
      <name val="Times New Roman"/>
      <family val="1"/>
    </font>
    <font>
      <u val="single"/>
      <sz val="10"/>
      <color theme="11"/>
      <name val="Times New Roman"/>
      <family val="1"/>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5"/>
      <color rgb="FFFF0000"/>
      <name val="Calibri"/>
      <family val="2"/>
    </font>
    <font>
      <b/>
      <sz val="14"/>
      <color theme="0"/>
      <name val="Calibri"/>
      <family val="2"/>
    </font>
    <font>
      <u val="single"/>
      <sz val="14"/>
      <color theme="10"/>
      <name val="Calibri"/>
      <family val="2"/>
    </font>
    <font>
      <sz val="14"/>
      <color rgb="FF000000"/>
      <name val="Times New Roman"/>
      <family val="1"/>
    </font>
    <font>
      <b/>
      <sz val="10"/>
      <color theme="0"/>
      <name val="Times New Roman"/>
      <family val="1"/>
    </font>
    <font>
      <sz val="20"/>
      <color theme="4"/>
      <name val="Arial"/>
      <family val="2"/>
    </font>
    <font>
      <sz val="9"/>
      <color rgb="FF000000"/>
      <name val="Arial"/>
      <family val="2"/>
    </font>
    <font>
      <sz val="16"/>
      <color theme="4"/>
      <name val="Arial"/>
      <family val="2"/>
    </font>
    <font>
      <sz val="12"/>
      <color theme="4"/>
      <name val="Arial"/>
      <family val="2"/>
    </font>
    <font>
      <sz val="12"/>
      <color theme="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1"/>
      <color rgb="FF000000"/>
      <name val="Arial"/>
      <family val="2"/>
    </font>
    <font>
      <sz val="10"/>
      <color rgb="FF000000"/>
      <name val="Arial"/>
      <family val="2"/>
    </font>
    <font>
      <sz val="12"/>
      <color theme="1"/>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rgb="FF000000"/>
      <name val="Arial"/>
      <family val="2"/>
    </font>
    <font>
      <b/>
      <sz val="10"/>
      <color theme="0"/>
      <name val="Calibri"/>
      <family val="2"/>
    </font>
    <font>
      <b/>
      <sz val="8"/>
      <color rgb="FF000000"/>
      <name val="Arial"/>
      <family val="2"/>
    </font>
    <font>
      <sz val="24"/>
      <color rgb="FF000000"/>
      <name val="Franklin Gothic Demi"/>
      <family val="2"/>
    </font>
    <font>
      <b/>
      <sz val="12"/>
      <color rgb="FF000000"/>
      <name val="Times New Roman"/>
      <family val="1"/>
    </font>
    <font>
      <sz val="11"/>
      <color rgb="FF000000"/>
      <name val="Times New Roman"/>
      <family val="1"/>
    </font>
    <font>
      <sz val="11"/>
      <color rgb="FF000000"/>
      <name val="Calibri"/>
      <family val="2"/>
    </font>
    <font>
      <b/>
      <sz val="11"/>
      <color rgb="FF000000"/>
      <name val="Times New Roman"/>
      <family val="1"/>
    </font>
    <font>
      <sz val="26"/>
      <color rgb="FF000000"/>
      <name val="Franklin Gothic Demi"/>
      <family val="2"/>
    </font>
    <font>
      <b/>
      <sz val="10"/>
      <color rgb="FF000000"/>
      <name val="Times New Roman"/>
      <family val="1"/>
    </font>
    <font>
      <b/>
      <u val="single"/>
      <sz val="11"/>
      <color rgb="FF000000"/>
      <name val="Times New Roman"/>
      <family val="1"/>
    </font>
    <font>
      <u val="single"/>
      <sz val="11"/>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2"/>
      <color rgb="FF000000"/>
      <name val="Times New Roman"/>
      <family val="1"/>
    </font>
    <font>
      <i/>
      <sz val="11"/>
      <color rgb="FF000000"/>
      <name val="Times New Roman"/>
      <family val="1"/>
    </font>
    <font>
      <b/>
      <sz val="9"/>
      <color theme="0"/>
      <name val="Arial"/>
      <family val="2"/>
    </font>
    <font>
      <b/>
      <sz val="8"/>
      <name val="Times New Roman"/>
      <family val="2"/>
    </font>
  </fonts>
  <fills count="4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rgb="FFFF6600"/>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
      <patternFill patternType="solid">
        <fgColor rgb="FF4F81BD"/>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theme="0" tint="-0.1499900072813034"/>
        <bgColor indexed="64"/>
      </patternFill>
    </fill>
    <fill>
      <patternFill patternType="solid">
        <fgColor rgb="FFDBE5F1"/>
        <bgColor indexed="64"/>
      </patternFill>
    </fill>
  </fills>
  <borders count="1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color theme="0" tint="-0.4999699890613556"/>
      </right>
      <top/>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indexed="23"/>
      </left>
      <right/>
      <top style="medium">
        <color indexed="23"/>
      </top>
      <bottom style="thin">
        <color theme="1" tint="0.49998000264167786"/>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indexed="23"/>
      </left>
      <right/>
      <top style="thin">
        <color theme="1" tint="0.49998000264167786"/>
      </top>
      <bottom style="medium">
        <color rgb="FF4F81BD"/>
      </bottom>
    </border>
    <border>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color indexed="63"/>
      </right>
      <top>
        <color indexed="63"/>
      </top>
      <bottom>
        <color indexed="63"/>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3499799966812134"/>
      </left>
      <right/>
      <top/>
      <bottom style="thin">
        <color theme="0" tint="-0.4999699890613556"/>
      </bottom>
    </border>
    <border>
      <left/>
      <right/>
      <top/>
      <bottom style="thin">
        <color theme="0" tint="-0.4999699890613556"/>
      </bottom>
    </border>
    <border>
      <left/>
      <right style="medium">
        <color theme="0" tint="-0.4999699890613556"/>
      </right>
      <top/>
      <bottom style="thin">
        <color theme="0" tint="-0.4999699890613556"/>
      </bottom>
    </border>
    <border>
      <left style="medium">
        <color theme="0" tint="-0.4999699890613556"/>
      </left>
      <right style="medium">
        <color theme="0" tint="-0.4999699890613556"/>
      </right>
      <top style="thin">
        <color theme="0" tint="-0.3499799966812134"/>
      </top>
      <bottom/>
    </border>
    <border>
      <left/>
      <right style="medium">
        <color theme="0" tint="-0.3499799966812134"/>
      </right>
      <top>
        <color indexed="63"/>
      </top>
      <bottom style="thin">
        <color theme="0" tint="-0.4999699890613556"/>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3499799966812134"/>
      </right>
      <top style="thin">
        <color theme="0" tint="-0.4999699890613556"/>
      </top>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style="medium">
        <color theme="0" tint="-0.4999699890613556"/>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right/>
      <top/>
      <bottom style="medium">
        <color theme="0" tint="-0.3499799966812134"/>
      </bottom>
    </border>
    <border>
      <left/>
      <right style="medium">
        <color theme="1" tint="0.34999001026153564"/>
      </right>
      <top/>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theme="1" tint="0.34999001026153564"/>
      </left>
      <right>
        <color indexed="63"/>
      </right>
      <top>
        <color indexed="63"/>
      </top>
      <bottom>
        <color indexed="63"/>
      </bottom>
    </border>
    <border>
      <left>
        <color indexed="63"/>
      </left>
      <right style="medium">
        <color theme="0" tint="-0.4999699890613556"/>
      </right>
      <top style="thin">
        <color theme="0" tint="-0.4999699890613556"/>
      </top>
      <bottom>
        <color indexed="63"/>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thin">
        <color theme="0"/>
      </left>
      <right>
        <color indexed="63"/>
      </right>
      <top>
        <color indexed="63"/>
      </top>
      <bottom style="thin">
        <color theme="3"/>
      </bottom>
    </border>
    <border>
      <left>
        <color indexed="63"/>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color rgb="FF000000"/>
      </left>
      <right style="thin"/>
      <top style="thin">
        <color rgb="FF000000"/>
      </top>
      <bottom/>
    </border>
    <border>
      <left style="thin"/>
      <right/>
      <top style="thin"/>
      <bottom/>
    </border>
    <border>
      <left/>
      <right/>
      <top style="thin"/>
      <bottom/>
    </border>
    <border>
      <left style="thin"/>
      <right style="thin"/>
      <top style="thin"/>
      <bottom/>
    </border>
    <border>
      <left style="thin">
        <color rgb="FF000000"/>
      </left>
      <right style="thin"/>
      <top/>
      <bottom/>
    </border>
    <border>
      <left style="thin"/>
      <right/>
      <top/>
      <bottom/>
    </border>
    <border>
      <left/>
      <right/>
      <top/>
      <bottom style="thin"/>
    </border>
    <border>
      <left style="thin"/>
      <right style="thin"/>
      <top/>
      <bottom/>
    </border>
    <border>
      <left/>
      <right/>
      <top style="thin"/>
      <bottom style="thin"/>
    </border>
    <border>
      <left style="thin"/>
      <right style="thin"/>
      <top/>
      <bottom style="thin"/>
    </border>
    <border>
      <left style="thin"/>
      <right/>
      <top/>
      <bottom style="thin"/>
    </border>
    <border>
      <left/>
      <right style="thin"/>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style="thin">
        <color rgb="FF000000"/>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color indexed="63"/>
      </right>
      <top style="thin"/>
      <bottom/>
    </border>
    <border>
      <left>
        <color indexed="63"/>
      </left>
      <right style="thin">
        <color rgb="FF000000"/>
      </right>
      <top style="thin"/>
      <bottom>
        <color indexed="63"/>
      </bottom>
    </border>
    <border>
      <left/>
      <right style="thin"/>
      <top style="thin"/>
      <bottom/>
    </border>
    <border>
      <left style="thin"/>
      <right style="thin">
        <color rgb="FF000000"/>
      </right>
      <top style="thin">
        <color rgb="FF00000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color indexed="63"/>
      </left>
      <right>
        <color indexed="63"/>
      </right>
      <top style="thin">
        <color theme="0"/>
      </top>
      <bottom>
        <color indexed="63"/>
      </bottom>
    </border>
    <border>
      <left style="thin">
        <color rgb="FF000000"/>
      </left>
      <right style="thin"/>
      <top/>
      <bottom style="thin">
        <color rgb="FF000000"/>
      </bottom>
    </border>
    <border>
      <left/>
      <right style="thin">
        <color rgb="FF000000"/>
      </right>
      <top style="thin"/>
      <bottom style="thin"/>
    </border>
    <border>
      <left style="thin">
        <color rgb="FF000000"/>
      </left>
      <right style="thin"/>
      <top style="thin">
        <color rgb="FF000000"/>
      </top>
      <bottom style="thin">
        <color rgb="FF000000"/>
      </bottom>
    </border>
    <border>
      <left style="thin"/>
      <right>
        <color indexed="63"/>
      </right>
      <top style="thin"/>
      <bottom style="thin">
        <color theme="3"/>
      </bottom>
    </border>
    <border>
      <left>
        <color indexed="63"/>
      </left>
      <right style="thin"/>
      <top style="thin"/>
      <bottom style="thin">
        <color theme="3"/>
      </bottom>
    </border>
    <border>
      <left style="thin"/>
      <right>
        <color indexed="63"/>
      </right>
      <top style="thin">
        <color theme="3"/>
      </top>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color theme="3"/>
      </left>
      <right style="thin">
        <color theme="3"/>
      </right>
      <top style="thin">
        <color theme="3"/>
      </top>
      <bottom>
        <color indexed="63"/>
      </bottom>
    </border>
    <border>
      <left/>
      <right style="thin"/>
      <top/>
      <bottom/>
    </border>
    <border>
      <left style="thin"/>
      <right style="thin"/>
      <top style="thin"/>
      <bottom style="thin">
        <color theme="0" tint="-0.4999699890613556"/>
      </bottom>
    </border>
    <border>
      <left style="thin"/>
      <right style="thin"/>
      <top style="thin">
        <color theme="0" tint="-0.4999699890613556"/>
      </top>
      <bottom>
        <color indexed="63"/>
      </bottom>
    </border>
    <border>
      <left>
        <color indexed="63"/>
      </left>
      <right>
        <color indexed="63"/>
      </right>
      <top style="thin"/>
      <bottom style="thin">
        <color theme="0"/>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s>
  <cellStyleXfs count="74">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0" fillId="2" borderId="1" applyNumberFormat="0" applyFon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2"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8" fillId="0" borderId="0" applyNumberFormat="0" applyFill="0" applyBorder="0" applyAlignment="0" applyProtection="0"/>
    <xf numFmtId="0" fontId="99" fillId="3" borderId="5" applyNumberFormat="0" applyAlignment="0" applyProtection="0"/>
    <xf numFmtId="0" fontId="100" fillId="4" borderId="6" applyNumberFormat="0" applyAlignment="0" applyProtection="0"/>
    <xf numFmtId="0" fontId="101" fillId="4" borderId="5" applyNumberFormat="0" applyAlignment="0" applyProtection="0"/>
    <xf numFmtId="0" fontId="102" fillId="5" borderId="7" applyNumberFormat="0" applyAlignment="0" applyProtection="0"/>
    <xf numFmtId="0" fontId="103" fillId="0" borderId="8" applyNumberFormat="0" applyFill="0" applyAlignment="0" applyProtection="0"/>
    <xf numFmtId="0" fontId="104" fillId="0" borderId="9" applyNumberFormat="0" applyFill="0" applyAlignment="0" applyProtection="0"/>
    <xf numFmtId="0" fontId="105" fillId="6" borderId="0" applyNumberFormat="0" applyBorder="0" applyAlignment="0" applyProtection="0"/>
    <xf numFmtId="0" fontId="106" fillId="7" borderId="0" applyNumberFormat="0" applyBorder="0" applyAlignment="0" applyProtection="0"/>
    <xf numFmtId="0" fontId="107" fillId="8" borderId="0" applyNumberFormat="0" applyBorder="0" applyAlignment="0" applyProtection="0"/>
    <xf numFmtId="0" fontId="108"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8" fillId="32" borderId="0" applyNumberFormat="0" applyBorder="0" applyAlignment="0" applyProtection="0"/>
    <xf numFmtId="0" fontId="110"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43" fontId="26" fillId="0" borderId="0" applyFont="0" applyFill="0" applyBorder="0" applyAlignment="0" applyProtection="0"/>
    <xf numFmtId="0" fontId="26" fillId="0" borderId="0">
      <alignment/>
      <protection/>
    </xf>
    <xf numFmtId="44" fontId="26" fillId="0" borderId="0" applyFont="0" applyFill="0" applyBorder="0" applyAlignment="0" applyProtection="0"/>
    <xf numFmtId="44" fontId="26" fillId="0" borderId="0" applyFont="0" applyFill="0" applyBorder="0" applyAlignment="0" applyProtection="0"/>
    <xf numFmtId="0" fontId="26" fillId="0" borderId="0">
      <alignment/>
      <protection/>
    </xf>
    <xf numFmtId="0" fontId="26" fillId="0" borderId="0">
      <alignment/>
      <protection/>
    </xf>
    <xf numFmtId="0" fontId="109" fillId="0" borderId="0">
      <alignment/>
      <protection/>
    </xf>
    <xf numFmtId="0" fontId="161" fillId="29" borderId="0">
      <alignment horizontal="left"/>
      <protection/>
    </xf>
  </cellStyleXfs>
  <cellXfs count="1018">
    <xf numFmtId="0" fontId="0" fillId="0" borderId="0" xfId="0" applyFill="1" applyBorder="1" applyAlignment="1">
      <alignment horizontal="left" vertical="top"/>
    </xf>
    <xf numFmtId="0" fontId="111" fillId="0" borderId="0"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13" fillId="0" borderId="0" xfId="0" applyFont="1" applyFill="1" applyBorder="1" applyAlignment="1">
      <alignment horizontal="left" vertical="top"/>
    </xf>
    <xf numFmtId="0" fontId="0" fillId="0" borderId="0" xfId="0" applyFill="1" applyBorder="1" applyAlignment="1" applyProtection="1">
      <alignment horizontal="left" vertical="top"/>
      <protection/>
    </xf>
    <xf numFmtId="0" fontId="114" fillId="0" borderId="0" xfId="0" applyFont="1" applyAlignment="1">
      <alignment horizontal="left" vertical="top"/>
    </xf>
    <xf numFmtId="0" fontId="115" fillId="0" borderId="0" xfId="0" applyFont="1" applyFill="1" applyBorder="1" applyAlignment="1" applyProtection="1">
      <alignment horizontal="left" vertical="top"/>
      <protection/>
    </xf>
    <xf numFmtId="0" fontId="115" fillId="0" borderId="10" xfId="0" applyFont="1" applyFill="1" applyBorder="1" applyAlignment="1" applyProtection="1">
      <alignment horizontal="left" vertical="top"/>
      <protection/>
    </xf>
    <xf numFmtId="174" fontId="10" fillId="33" borderId="11" xfId="63" applyNumberFormat="1" applyFont="1" applyFill="1" applyBorder="1" applyAlignment="1" applyProtection="1">
      <alignment horizontal="center" vertical="center"/>
      <protection/>
    </xf>
    <xf numFmtId="174" fontId="10" fillId="33" borderId="12" xfId="63" applyNumberFormat="1" applyFont="1" applyFill="1" applyBorder="1" applyAlignment="1" applyProtection="1">
      <alignment horizontal="center" vertical="center"/>
      <protection/>
    </xf>
    <xf numFmtId="172" fontId="10" fillId="33" borderId="13" xfId="63" applyNumberFormat="1" applyFont="1" applyFill="1" applyBorder="1" applyAlignment="1" applyProtection="1">
      <alignment horizontal="center" vertical="center"/>
      <protection/>
    </xf>
    <xf numFmtId="172" fontId="10" fillId="33" borderId="11" xfId="63" applyNumberFormat="1" applyFont="1" applyFill="1" applyBorder="1" applyAlignment="1" applyProtection="1">
      <alignment horizontal="center" vertical="center"/>
      <protection/>
    </xf>
    <xf numFmtId="172" fontId="11" fillId="33" borderId="14" xfId="63" applyNumberFormat="1" applyFont="1" applyFill="1" applyBorder="1" applyAlignment="1" applyProtection="1">
      <alignment horizontal="center" vertical="center"/>
      <protection/>
    </xf>
    <xf numFmtId="172" fontId="11" fillId="33" borderId="15" xfId="63" applyNumberFormat="1" applyFont="1" applyFill="1" applyBorder="1" applyAlignment="1" applyProtection="1">
      <alignment horizontal="center" vertical="center"/>
      <protection/>
    </xf>
    <xf numFmtId="0" fontId="11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left" vertical="top"/>
      <protection/>
    </xf>
    <xf numFmtId="172" fontId="10" fillId="33" borderId="16" xfId="63" applyNumberFormat="1" applyFont="1" applyFill="1" applyBorder="1" applyAlignment="1" applyProtection="1">
      <alignment horizontal="center" vertical="center"/>
      <protection/>
    </xf>
    <xf numFmtId="172" fontId="10" fillId="33" borderId="17" xfId="63" applyNumberFormat="1" applyFont="1" applyFill="1" applyBorder="1" applyAlignment="1" applyProtection="1">
      <alignment horizontal="center" vertical="center"/>
      <protection/>
    </xf>
    <xf numFmtId="0" fontId="10" fillId="33" borderId="18" xfId="63" applyNumberFormat="1" applyFont="1" applyFill="1" applyBorder="1" applyAlignment="1" applyProtection="1">
      <alignment vertical="center"/>
      <protection locked="0"/>
    </xf>
    <xf numFmtId="0" fontId="10" fillId="33" borderId="18" xfId="63" applyNumberFormat="1" applyFont="1" applyFill="1" applyBorder="1" applyAlignment="1" applyProtection="1">
      <alignment horizontal="left" vertical="center"/>
      <protection/>
    </xf>
    <xf numFmtId="0" fontId="10" fillId="33" borderId="19" xfId="63" applyNumberFormat="1" applyFont="1" applyFill="1" applyBorder="1" applyAlignment="1" applyProtection="1">
      <alignment horizontal="left" vertical="center"/>
      <protection locked="0"/>
    </xf>
    <xf numFmtId="0" fontId="11" fillId="33" borderId="20" xfId="63" applyNumberFormat="1" applyFont="1" applyFill="1" applyBorder="1" applyAlignment="1" applyProtection="1">
      <alignment horizontal="center" vertical="center"/>
      <protection locked="0"/>
    </xf>
    <xf numFmtId="0" fontId="11" fillId="33" borderId="21" xfId="63" applyNumberFormat="1" applyFont="1" applyFill="1" applyBorder="1" applyAlignment="1" applyProtection="1">
      <alignment horizontal="center" vertical="center"/>
      <protection locked="0"/>
    </xf>
    <xf numFmtId="0" fontId="117" fillId="0" borderId="0" xfId="0" applyFont="1" applyFill="1" applyBorder="1" applyAlignment="1" applyProtection="1">
      <alignment horizontal="left" vertical="top"/>
      <protection/>
    </xf>
    <xf numFmtId="172" fontId="10" fillId="0" borderId="22" xfId="63" applyNumberFormat="1" applyFont="1" applyFill="1" applyBorder="1" applyAlignment="1" applyProtection="1">
      <alignment horizontal="center" vertical="center"/>
      <protection/>
    </xf>
    <xf numFmtId="172" fontId="10" fillId="0" borderId="23" xfId="63" applyNumberFormat="1" applyFont="1" applyFill="1" applyBorder="1" applyAlignment="1" applyProtection="1">
      <alignment horizontal="center" vertical="center"/>
      <protection/>
    </xf>
    <xf numFmtId="172" fontId="10" fillId="0" borderId="24" xfId="63" applyNumberFormat="1" applyFont="1" applyFill="1" applyBorder="1" applyAlignment="1" applyProtection="1">
      <alignment horizontal="center" vertical="center"/>
      <protection/>
    </xf>
    <xf numFmtId="0" fontId="118" fillId="9" borderId="25" xfId="38" applyNumberFormat="1" applyFont="1" applyBorder="1" applyAlignment="1" applyProtection="1">
      <alignment horizontal="left"/>
      <protection/>
    </xf>
    <xf numFmtId="0" fontId="118" fillId="34" borderId="0" xfId="38" applyFont="1" applyFill="1" applyAlignment="1" applyProtection="1">
      <alignment horizontal="center"/>
      <protection/>
    </xf>
    <xf numFmtId="0" fontId="118" fillId="9" borderId="0" xfId="38" applyNumberFormat="1" applyFont="1" applyBorder="1" applyAlignment="1" applyProtection="1">
      <alignment horizontal="center"/>
      <protection/>
    </xf>
    <xf numFmtId="0" fontId="115"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5" fillId="0" borderId="29" xfId="0" applyFont="1" applyFill="1" applyBorder="1" applyAlignment="1" applyProtection="1">
      <alignment horizontal="left" vertical="top"/>
      <protection/>
    </xf>
    <xf numFmtId="0" fontId="115" fillId="0" borderId="30" xfId="0" applyFont="1" applyFill="1" applyBorder="1" applyAlignment="1" applyProtection="1">
      <alignment horizontal="left" vertical="top"/>
      <protection/>
    </xf>
    <xf numFmtId="0" fontId="115" fillId="0" borderId="31" xfId="0" applyFont="1" applyFill="1" applyBorder="1" applyAlignment="1" applyProtection="1">
      <alignment horizontal="left" vertical="top"/>
      <protection/>
    </xf>
    <xf numFmtId="0" fontId="115" fillId="0" borderId="32" xfId="0" applyFont="1" applyFill="1" applyBorder="1" applyAlignment="1" applyProtection="1">
      <alignment horizontal="left" vertical="top"/>
      <protection/>
    </xf>
    <xf numFmtId="3" fontId="119" fillId="10" borderId="33" xfId="39" applyNumberFormat="1" applyFont="1" applyBorder="1" applyAlignment="1" applyProtection="1">
      <alignment horizontal="right" vertical="top"/>
      <protection locked="0"/>
    </xf>
    <xf numFmtId="0" fontId="115" fillId="0" borderId="34" xfId="0" applyFont="1" applyFill="1" applyBorder="1" applyAlignment="1" applyProtection="1">
      <alignment horizontal="left" vertical="top"/>
      <protection/>
    </xf>
    <xf numFmtId="0" fontId="115" fillId="0" borderId="35" xfId="0" applyFont="1" applyFill="1" applyBorder="1" applyAlignment="1" applyProtection="1">
      <alignment horizontal="left" vertical="top"/>
      <protection/>
    </xf>
    <xf numFmtId="3" fontId="119" fillId="10" borderId="36" xfId="39" applyNumberFormat="1" applyFont="1" applyBorder="1" applyAlignment="1" applyProtection="1">
      <alignment horizontal="right" vertical="top"/>
      <protection locked="0"/>
    </xf>
    <xf numFmtId="0" fontId="115" fillId="0" borderId="37" xfId="0" applyFont="1" applyFill="1" applyBorder="1" applyAlignment="1" applyProtection="1">
      <alignment horizontal="left" vertical="top"/>
      <protection/>
    </xf>
    <xf numFmtId="0" fontId="115" fillId="0" borderId="38" xfId="0" applyFont="1" applyFill="1" applyBorder="1" applyAlignment="1" applyProtection="1">
      <alignment horizontal="left" vertical="top"/>
      <protection/>
    </xf>
    <xf numFmtId="0" fontId="115" fillId="0" borderId="39" xfId="0" applyFont="1" applyFill="1" applyBorder="1" applyAlignment="1" applyProtection="1">
      <alignment horizontal="left" vertical="top"/>
      <protection/>
    </xf>
    <xf numFmtId="0" fontId="115" fillId="0" borderId="40" xfId="0" applyFont="1" applyFill="1" applyBorder="1" applyAlignment="1" applyProtection="1">
      <alignment horizontal="left" vertical="top"/>
      <protection/>
    </xf>
    <xf numFmtId="0" fontId="115" fillId="0" borderId="38" xfId="0" applyFont="1" applyFill="1" applyBorder="1" applyAlignment="1" applyProtection="1">
      <alignment horizontal="left" vertical="center"/>
      <protection/>
    </xf>
    <xf numFmtId="0" fontId="115" fillId="0" borderId="41" xfId="0" applyFont="1" applyFill="1" applyBorder="1" applyAlignment="1" applyProtection="1">
      <alignment horizontal="left" vertical="center"/>
      <protection/>
    </xf>
    <xf numFmtId="3" fontId="119" fillId="10" borderId="34" xfId="39" applyNumberFormat="1" applyFont="1" applyBorder="1" applyAlignment="1" applyProtection="1">
      <alignment horizontal="right" vertical="top"/>
      <protection/>
    </xf>
    <xf numFmtId="0" fontId="115" fillId="0" borderId="42" xfId="0" applyFont="1" applyFill="1" applyBorder="1" applyAlignment="1" applyProtection="1">
      <alignment horizontal="left" vertical="top"/>
      <protection/>
    </xf>
    <xf numFmtId="0" fontId="115" fillId="0" borderId="33" xfId="0" applyFont="1" applyFill="1" applyBorder="1" applyAlignment="1" applyProtection="1">
      <alignment horizontal="left" vertical="top"/>
      <protection/>
    </xf>
    <xf numFmtId="0" fontId="115" fillId="0" borderId="43"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0" fontId="116" fillId="0" borderId="44" xfId="0" applyFont="1" applyFill="1" applyBorder="1" applyAlignment="1" applyProtection="1">
      <alignment horizontal="left" vertical="top"/>
      <protection/>
    </xf>
    <xf numFmtId="0" fontId="115" fillId="0" borderId="45" xfId="0" applyFont="1" applyFill="1" applyBorder="1" applyAlignment="1" applyProtection="1">
      <alignment horizontal="left" vertical="top"/>
      <protection/>
    </xf>
    <xf numFmtId="0" fontId="115" fillId="0" borderId="46" xfId="0" applyFont="1" applyFill="1" applyBorder="1" applyAlignment="1" applyProtection="1">
      <alignment horizontal="left" vertical="top"/>
      <protection/>
    </xf>
    <xf numFmtId="0" fontId="116" fillId="0" borderId="47" xfId="0" applyFont="1" applyFill="1" applyBorder="1" applyAlignment="1" applyProtection="1">
      <alignment horizontal="left" vertical="top"/>
      <protection/>
    </xf>
    <xf numFmtId="0" fontId="115" fillId="0" borderId="47" xfId="0" applyFont="1" applyFill="1" applyBorder="1" applyAlignment="1" applyProtection="1">
      <alignment horizontal="left" vertical="top"/>
      <protection/>
    </xf>
    <xf numFmtId="0" fontId="115" fillId="0" borderId="48" xfId="0" applyFont="1" applyFill="1" applyBorder="1" applyAlignment="1" applyProtection="1">
      <alignment horizontal="left" vertical="top"/>
      <protection/>
    </xf>
    <xf numFmtId="0" fontId="115" fillId="0" borderId="49" xfId="0" applyFont="1" applyFill="1" applyBorder="1" applyAlignment="1" applyProtection="1">
      <alignment horizontal="left" vertical="top"/>
      <protection/>
    </xf>
    <xf numFmtId="0" fontId="115" fillId="0" borderId="50" xfId="0" applyFont="1" applyFill="1" applyBorder="1" applyAlignment="1" applyProtection="1">
      <alignment horizontal="left" vertical="top"/>
      <protection/>
    </xf>
    <xf numFmtId="3" fontId="119" fillId="10" borderId="42" xfId="39" applyNumberFormat="1" applyFont="1" applyBorder="1" applyAlignment="1" applyProtection="1">
      <alignment horizontal="right" vertical="top"/>
      <protection locked="0"/>
    </xf>
    <xf numFmtId="170" fontId="119" fillId="10" borderId="33" xfId="39" applyNumberFormat="1" applyFont="1" applyBorder="1" applyAlignment="1" applyProtection="1">
      <alignment horizontal="right" vertical="top"/>
      <protection locked="0"/>
    </xf>
    <xf numFmtId="169" fontId="119" fillId="10" borderId="33" xfId="39" applyNumberFormat="1" applyFont="1" applyBorder="1" applyAlignment="1" applyProtection="1">
      <alignment horizontal="right" vertical="top"/>
      <protection locked="0"/>
    </xf>
    <xf numFmtId="0" fontId="115" fillId="0" borderId="36" xfId="0" applyFont="1" applyFill="1" applyBorder="1" applyAlignment="1" applyProtection="1">
      <alignment horizontal="left" vertical="top"/>
      <protection/>
    </xf>
    <xf numFmtId="169" fontId="119" fillId="10" borderId="42" xfId="39" applyNumberFormat="1" applyFont="1" applyBorder="1" applyAlignment="1" applyProtection="1">
      <alignment horizontal="right" vertical="top"/>
      <protection locked="0"/>
    </xf>
    <xf numFmtId="0" fontId="115" fillId="0" borderId="51" xfId="0" applyFont="1" applyFill="1" applyBorder="1" applyAlignment="1" applyProtection="1">
      <alignment horizontal="left" vertical="top"/>
      <protection/>
    </xf>
    <xf numFmtId="0" fontId="115" fillId="0" borderId="52" xfId="0" applyFont="1" applyFill="1" applyBorder="1" applyAlignment="1" applyProtection="1">
      <alignment horizontal="left" vertical="top"/>
      <protection/>
    </xf>
    <xf numFmtId="3" fontId="119" fillId="10" borderId="34" xfId="39" applyNumberFormat="1" applyFont="1" applyBorder="1" applyAlignment="1" applyProtection="1">
      <alignment horizontal="right" vertical="top"/>
      <protection locked="0"/>
    </xf>
    <xf numFmtId="0" fontId="116" fillId="0" borderId="45" xfId="0" applyFont="1" applyFill="1" applyBorder="1" applyAlignment="1" applyProtection="1">
      <alignment horizontal="left" vertical="top"/>
      <protection/>
    </xf>
    <xf numFmtId="0" fontId="115" fillId="0" borderId="53" xfId="0" applyFont="1" applyFill="1" applyBorder="1" applyAlignment="1" applyProtection="1">
      <alignment horizontal="left" vertical="top"/>
      <protection/>
    </xf>
    <xf numFmtId="0" fontId="115" fillId="0" borderId="54" xfId="0" applyFont="1" applyFill="1" applyBorder="1" applyAlignment="1" applyProtection="1">
      <alignment horizontal="left" vertical="top"/>
      <protection/>
    </xf>
    <xf numFmtId="0" fontId="115" fillId="0" borderId="55" xfId="0" applyFont="1" applyFill="1" applyBorder="1" applyAlignment="1" applyProtection="1">
      <alignment horizontal="left" vertical="top"/>
      <protection/>
    </xf>
    <xf numFmtId="0" fontId="115" fillId="0" borderId="56" xfId="0" applyFont="1" applyFill="1" applyBorder="1" applyAlignment="1" applyProtection="1">
      <alignment horizontal="left" vertical="top"/>
      <protection/>
    </xf>
    <xf numFmtId="0" fontId="115" fillId="0" borderId="57" xfId="0" applyFont="1" applyFill="1" applyBorder="1" applyAlignment="1" applyProtection="1">
      <alignment horizontal="left" vertical="top"/>
      <protection/>
    </xf>
    <xf numFmtId="0" fontId="115" fillId="0" borderId="44" xfId="0" applyFont="1" applyFill="1" applyBorder="1" applyAlignment="1" applyProtection="1">
      <alignment horizontal="left" vertical="top"/>
      <protection/>
    </xf>
    <xf numFmtId="3" fontId="119" fillId="10" borderId="58" xfId="39" applyNumberFormat="1" applyFont="1" applyBorder="1" applyAlignment="1" applyProtection="1">
      <alignment horizontal="right" vertical="top"/>
      <protection locked="0"/>
    </xf>
    <xf numFmtId="0" fontId="116" fillId="0" borderId="30" xfId="0" applyFont="1" applyFill="1" applyBorder="1" applyAlignment="1" applyProtection="1">
      <alignment vertical="top"/>
      <protection/>
    </xf>
    <xf numFmtId="0" fontId="116" fillId="0" borderId="31" xfId="0" applyFont="1" applyFill="1" applyBorder="1" applyAlignment="1" applyProtection="1">
      <alignment vertical="top"/>
      <protection/>
    </xf>
    <xf numFmtId="0" fontId="116" fillId="0" borderId="44" xfId="0" applyFont="1" applyFill="1" applyBorder="1" applyAlignment="1" applyProtection="1">
      <alignment vertical="top"/>
      <protection/>
    </xf>
    <xf numFmtId="0" fontId="120" fillId="35" borderId="30" xfId="0" applyFont="1" applyFill="1" applyBorder="1" applyAlignment="1" applyProtection="1">
      <alignment horizontal="left" vertical="center"/>
      <protection/>
    </xf>
    <xf numFmtId="0" fontId="120" fillId="35" borderId="31" xfId="0" applyFont="1" applyFill="1" applyBorder="1" applyAlignment="1" applyProtection="1">
      <alignment horizontal="left" vertical="center"/>
      <protection/>
    </xf>
    <xf numFmtId="0" fontId="120" fillId="35" borderId="32" xfId="0" applyFont="1" applyFill="1" applyBorder="1" applyAlignment="1" applyProtection="1">
      <alignment horizontal="left" vertical="center"/>
      <protection/>
    </xf>
    <xf numFmtId="0" fontId="115" fillId="35" borderId="42" xfId="0" applyFont="1" applyFill="1" applyBorder="1" applyAlignment="1" applyProtection="1">
      <alignment horizontal="left" vertical="top"/>
      <protection/>
    </xf>
    <xf numFmtId="0" fontId="115" fillId="35" borderId="43" xfId="0" applyFont="1" applyFill="1" applyBorder="1" applyAlignment="1" applyProtection="1">
      <alignment horizontal="left" vertical="top"/>
      <protection/>
    </xf>
    <xf numFmtId="0" fontId="115" fillId="0" borderId="30" xfId="0" applyFont="1" applyFill="1" applyBorder="1" applyAlignment="1" applyProtection="1">
      <alignment horizontal="left" vertical="top" wrapText="1"/>
      <protection/>
    </xf>
    <xf numFmtId="0" fontId="115" fillId="0" borderId="59" xfId="0" applyFont="1" applyFill="1" applyBorder="1" applyAlignment="1" applyProtection="1">
      <alignment horizontal="left" vertical="top"/>
      <protection/>
    </xf>
    <xf numFmtId="0" fontId="115" fillId="0" borderId="60" xfId="0" applyFont="1" applyFill="1" applyBorder="1" applyAlignment="1" applyProtection="1">
      <alignment horizontal="left" vertical="top"/>
      <protection/>
    </xf>
    <xf numFmtId="0" fontId="115" fillId="10" borderId="42" xfId="0" applyFont="1" applyFill="1" applyBorder="1" applyAlignment="1" applyProtection="1">
      <alignment horizontal="right" vertical="top"/>
      <protection locked="0"/>
    </xf>
    <xf numFmtId="0" fontId="115" fillId="36" borderId="61" xfId="0" applyFont="1" applyFill="1" applyBorder="1" applyAlignment="1" applyProtection="1">
      <alignment horizontal="center" vertical="top"/>
      <protection/>
    </xf>
    <xf numFmtId="0" fontId="115" fillId="37" borderId="0" xfId="0" applyFont="1" applyFill="1" applyBorder="1" applyAlignment="1" applyProtection="1">
      <alignment horizontal="left" vertical="top"/>
      <protection/>
    </xf>
    <xf numFmtId="0" fontId="115" fillId="0" borderId="62" xfId="0" applyFont="1" applyFill="1" applyBorder="1" applyAlignment="1" applyProtection="1">
      <alignment horizontal="left" vertical="top"/>
      <protection/>
    </xf>
    <xf numFmtId="0" fontId="10" fillId="38" borderId="63" xfId="63" applyNumberFormat="1" applyFont="1" applyFill="1" applyBorder="1" applyAlignment="1" applyProtection="1">
      <alignment horizontal="center" vertical="center"/>
      <protection/>
    </xf>
    <xf numFmtId="0" fontId="10" fillId="38" borderId="64" xfId="63" applyNumberFormat="1" applyFont="1" applyFill="1" applyBorder="1" applyAlignment="1" applyProtection="1">
      <alignment horizontal="center" vertical="center"/>
      <protection/>
    </xf>
    <xf numFmtId="0" fontId="10" fillId="38" borderId="65" xfId="63" applyNumberFormat="1" applyFont="1" applyFill="1" applyBorder="1" applyAlignment="1" applyProtection="1">
      <alignment horizontal="center" vertical="center"/>
      <protection/>
    </xf>
    <xf numFmtId="0" fontId="115" fillId="0" borderId="66" xfId="0" applyFont="1" applyFill="1" applyBorder="1" applyAlignment="1" applyProtection="1">
      <alignment horizontal="left" vertical="top"/>
      <protection/>
    </xf>
    <xf numFmtId="0" fontId="121" fillId="34" borderId="25" xfId="38" applyFont="1" applyFill="1" applyBorder="1" applyAlignment="1" applyProtection="1">
      <alignment horizontal="left"/>
      <protection/>
    </xf>
    <xf numFmtId="0" fontId="121" fillId="34" borderId="0" xfId="38" applyFont="1" applyFill="1" applyBorder="1" applyAlignment="1" applyProtection="1">
      <alignment horizontal="left"/>
      <protection/>
    </xf>
    <xf numFmtId="0" fontId="121" fillId="9" borderId="0" xfId="38" applyNumberFormat="1" applyFont="1" applyBorder="1" applyAlignment="1" applyProtection="1">
      <alignment horizontal="left"/>
      <protection/>
    </xf>
    <xf numFmtId="0" fontId="121" fillId="9" borderId="10" xfId="38" applyNumberFormat="1" applyFont="1" applyBorder="1" applyAlignment="1" applyProtection="1">
      <alignment horizontal="left"/>
      <protection/>
    </xf>
    <xf numFmtId="0" fontId="115" fillId="0" borderId="25" xfId="0" applyFont="1" applyFill="1" applyBorder="1" applyAlignment="1" applyProtection="1">
      <alignment horizontal="center" vertical="top"/>
      <protection/>
    </xf>
    <xf numFmtId="0" fontId="115" fillId="0" borderId="0" xfId="0" applyFont="1" applyFill="1" applyBorder="1" applyAlignment="1" applyProtection="1">
      <alignment horizontal="center" vertical="top"/>
      <protection/>
    </xf>
    <xf numFmtId="0" fontId="115" fillId="0" borderId="10" xfId="0" applyFont="1" applyFill="1" applyBorder="1" applyAlignment="1" applyProtection="1">
      <alignment horizontal="center" vertical="top"/>
      <protection/>
    </xf>
    <xf numFmtId="0" fontId="115" fillId="0" borderId="67" xfId="0" applyFont="1" applyFill="1" applyBorder="1" applyAlignment="1" applyProtection="1">
      <alignment horizontal="left" vertical="top"/>
      <protection/>
    </xf>
    <xf numFmtId="0" fontId="119" fillId="10" borderId="30" xfId="39" applyFont="1" applyBorder="1" applyAlignment="1" applyProtection="1">
      <alignment horizontal="left" vertical="top"/>
      <protection locked="0"/>
    </xf>
    <xf numFmtId="0" fontId="119" fillId="10" borderId="31" xfId="39" applyFont="1" applyBorder="1" applyAlignment="1" applyProtection="1">
      <alignment horizontal="left" vertical="top"/>
      <protection locked="0"/>
    </xf>
    <xf numFmtId="0" fontId="119" fillId="10" borderId="44" xfId="39" applyFont="1" applyBorder="1" applyAlignment="1" applyProtection="1">
      <alignment horizontal="left" vertical="top"/>
      <protection locked="0"/>
    </xf>
    <xf numFmtId="0" fontId="119" fillId="10" borderId="25" xfId="39" applyFont="1" applyBorder="1" applyAlignment="1" applyProtection="1">
      <alignment horizontal="left" vertical="top" wrapText="1"/>
      <protection locked="0"/>
    </xf>
    <xf numFmtId="0" fontId="119" fillId="10" borderId="0" xfId="39" applyFont="1" applyBorder="1" applyAlignment="1" applyProtection="1">
      <alignment horizontal="left" vertical="top" wrapText="1"/>
      <protection locked="0"/>
    </xf>
    <xf numFmtId="0" fontId="119" fillId="10" borderId="10" xfId="39" applyFont="1" applyBorder="1" applyAlignment="1" applyProtection="1">
      <alignment horizontal="left" vertical="top" wrapText="1"/>
      <protection locked="0"/>
    </xf>
    <xf numFmtId="0" fontId="119" fillId="10" borderId="59" xfId="39" applyFont="1" applyBorder="1" applyAlignment="1" applyProtection="1">
      <alignment horizontal="left" vertical="top"/>
      <protection locked="0"/>
    </xf>
    <xf numFmtId="0" fontId="119" fillId="10" borderId="60" xfId="39" applyFont="1" applyBorder="1" applyAlignment="1" applyProtection="1">
      <alignment horizontal="left" vertical="top"/>
      <protection locked="0"/>
    </xf>
    <xf numFmtId="0" fontId="119" fillId="10" borderId="67" xfId="39" applyFont="1" applyBorder="1" applyAlignment="1" applyProtection="1">
      <alignment horizontal="left" vertical="top"/>
      <protection locked="0"/>
    </xf>
    <xf numFmtId="176" fontId="119" fillId="10" borderId="30" xfId="39" applyNumberFormat="1" applyFont="1" applyBorder="1" applyAlignment="1" applyProtection="1">
      <alignment horizontal="left" vertical="top"/>
      <protection locked="0"/>
    </xf>
    <xf numFmtId="176" fontId="119" fillId="10" borderId="31" xfId="39" applyNumberFormat="1" applyFont="1" applyBorder="1" applyAlignment="1" applyProtection="1">
      <alignment horizontal="left" vertical="top"/>
      <protection locked="0"/>
    </xf>
    <xf numFmtId="176" fontId="119" fillId="10" borderId="44" xfId="39" applyNumberFormat="1" applyFont="1" applyBorder="1" applyAlignment="1" applyProtection="1">
      <alignment horizontal="left" vertical="top"/>
      <protection locked="0"/>
    </xf>
    <xf numFmtId="49" fontId="15" fillId="10" borderId="0" xfId="39" applyNumberFormat="1" applyFont="1" applyBorder="1" applyAlignment="1" applyProtection="1">
      <alignment horizontal="left" vertical="top"/>
      <protection locked="0"/>
    </xf>
    <xf numFmtId="0" fontId="119" fillId="10" borderId="0" xfId="39" applyFont="1" applyBorder="1" applyAlignment="1" applyProtection="1">
      <alignment horizontal="left" vertical="top"/>
      <protection locked="0"/>
    </xf>
    <xf numFmtId="175" fontId="15" fillId="10" borderId="59" xfId="39" applyNumberFormat="1" applyFont="1" applyBorder="1" applyAlignment="1" applyProtection="1">
      <alignment horizontal="left" vertical="top"/>
      <protection locked="0"/>
    </xf>
    <xf numFmtId="175" fontId="15" fillId="10" borderId="60" xfId="39" applyNumberFormat="1" applyFont="1" applyBorder="1" applyAlignment="1" applyProtection="1">
      <alignment horizontal="left" vertical="top"/>
      <protection locked="0"/>
    </xf>
    <xf numFmtId="175" fontId="15" fillId="10" borderId="67" xfId="39" applyNumberFormat="1" applyFont="1" applyBorder="1" applyAlignment="1" applyProtection="1">
      <alignment horizontal="left" vertical="top"/>
      <protection locked="0"/>
    </xf>
    <xf numFmtId="0" fontId="122" fillId="10" borderId="59" xfId="20" applyFont="1" applyFill="1" applyBorder="1" applyAlignment="1" applyProtection="1">
      <alignment vertical="top"/>
      <protection locked="0"/>
    </xf>
    <xf numFmtId="0" fontId="119" fillId="10" borderId="60" xfId="39" applyFont="1" applyBorder="1" applyAlignment="1" applyProtection="1">
      <alignment vertical="top"/>
      <protection locked="0"/>
    </xf>
    <xf numFmtId="0" fontId="119" fillId="10" borderId="67" xfId="39" applyFont="1" applyBorder="1" applyAlignment="1" applyProtection="1">
      <alignment vertical="top"/>
      <protection locked="0"/>
    </xf>
    <xf numFmtId="49" fontId="15" fillId="10" borderId="59" xfId="39" applyNumberFormat="1" applyFont="1" applyBorder="1" applyAlignment="1" applyProtection="1">
      <alignment horizontal="left" vertical="top"/>
      <protection locked="0"/>
    </xf>
    <xf numFmtId="49" fontId="15" fillId="10" borderId="60" xfId="39" applyNumberFormat="1" applyFont="1" applyBorder="1" applyAlignment="1" applyProtection="1">
      <alignment horizontal="left" vertical="top"/>
      <protection locked="0"/>
    </xf>
    <xf numFmtId="49" fontId="15" fillId="10" borderId="67" xfId="39" applyNumberFormat="1" applyFont="1" applyBorder="1" applyAlignment="1" applyProtection="1">
      <alignment horizontal="left" vertical="top"/>
      <protection locked="0"/>
    </xf>
    <xf numFmtId="176" fontId="15" fillId="10" borderId="59" xfId="39" applyNumberFormat="1" applyFont="1" applyBorder="1" applyAlignment="1" applyProtection="1">
      <alignment horizontal="left" vertical="top"/>
      <protection locked="0"/>
    </xf>
    <xf numFmtId="176" fontId="15" fillId="10" borderId="60" xfId="39" applyNumberFormat="1" applyFont="1" applyBorder="1" applyAlignment="1" applyProtection="1">
      <alignment horizontal="left" vertical="top"/>
      <protection locked="0"/>
    </xf>
    <xf numFmtId="176" fontId="15" fillId="10" borderId="67" xfId="39" applyNumberFormat="1" applyFont="1" applyBorder="1" applyAlignment="1" applyProtection="1">
      <alignment horizontal="left" vertical="top"/>
      <protection locked="0"/>
    </xf>
    <xf numFmtId="0" fontId="115" fillId="0" borderId="68" xfId="0" applyFont="1" applyFill="1" applyBorder="1" applyAlignment="1" applyProtection="1">
      <alignment horizontal="left" vertical="top"/>
      <protection/>
    </xf>
    <xf numFmtId="49" fontId="119" fillId="10" borderId="53" xfId="39" applyNumberFormat="1" applyFont="1" applyBorder="1" applyAlignment="1" applyProtection="1">
      <alignment horizontal="left" vertical="top"/>
      <protection locked="0"/>
    </xf>
    <xf numFmtId="49" fontId="119" fillId="10" borderId="54" xfId="39" applyNumberFormat="1" applyFont="1" applyBorder="1" applyAlignment="1" applyProtection="1">
      <alignment horizontal="left" vertical="top"/>
      <protection locked="0"/>
    </xf>
    <xf numFmtId="49" fontId="119" fillId="10" borderId="68" xfId="39" applyNumberFormat="1" applyFont="1" applyBorder="1" applyAlignment="1" applyProtection="1">
      <alignment horizontal="left" vertical="top"/>
      <protection locked="0"/>
    </xf>
    <xf numFmtId="0" fontId="115" fillId="36" borderId="69" xfId="0" applyFont="1" applyFill="1" applyBorder="1" applyAlignment="1" applyProtection="1">
      <alignment horizontal="center" vertical="top"/>
      <protection/>
    </xf>
    <xf numFmtId="0" fontId="115" fillId="36" borderId="57" xfId="0" applyFont="1" applyFill="1" applyBorder="1" applyAlignment="1" applyProtection="1">
      <alignment horizontal="center" vertical="top"/>
      <protection/>
    </xf>
    <xf numFmtId="0" fontId="115" fillId="36" borderId="70" xfId="0" applyFont="1" applyFill="1" applyBorder="1" applyAlignment="1" applyProtection="1">
      <alignment horizontal="center" vertical="top"/>
      <protection/>
    </xf>
    <xf numFmtId="0" fontId="115" fillId="0" borderId="0" xfId="0" applyNumberFormat="1" applyFont="1" applyFill="1" applyBorder="1" applyAlignment="1" applyProtection="1">
      <alignment horizontal="left" vertical="top" wrapText="1"/>
      <protection/>
    </xf>
    <xf numFmtId="0" fontId="111" fillId="0" borderId="0" xfId="0" applyFont="1" applyFill="1" applyBorder="1" applyAlignment="1" applyProtection="1">
      <alignment vertical="top"/>
      <protection/>
    </xf>
    <xf numFmtId="0" fontId="123" fillId="39" borderId="0" xfId="0" applyFont="1" applyFill="1" applyBorder="1" applyAlignment="1">
      <alignment horizontal="right" vertical="top"/>
    </xf>
    <xf numFmtId="0" fontId="124" fillId="9" borderId="0" xfId="0" applyFont="1" applyFill="1" applyBorder="1" applyAlignment="1">
      <alignment horizontal="right" vertical="top" wrapText="1"/>
    </xf>
    <xf numFmtId="0" fontId="125" fillId="37" borderId="0" xfId="0" applyFont="1" applyFill="1" applyBorder="1" applyAlignment="1" applyProtection="1">
      <alignment horizontal="left" vertical="top"/>
      <protection/>
    </xf>
    <xf numFmtId="14" fontId="126" fillId="0" borderId="0" xfId="0" applyNumberFormat="1" applyFont="1" applyFill="1" applyBorder="1" applyAlignment="1" applyProtection="1">
      <alignment horizontal="right" vertical="top"/>
      <protection/>
    </xf>
    <xf numFmtId="0" fontId="127" fillId="37" borderId="0" xfId="0" applyFont="1" applyFill="1" applyBorder="1" applyAlignment="1" applyProtection="1">
      <alignment horizontal="left" vertical="top"/>
      <protection/>
    </xf>
    <xf numFmtId="0" fontId="128" fillId="0" borderId="0" xfId="0" applyFont="1" applyFill="1" applyBorder="1" applyAlignment="1" applyProtection="1">
      <alignment horizontal="left" vertical="center"/>
      <protection/>
    </xf>
    <xf numFmtId="0" fontId="129" fillId="10" borderId="71" xfId="0" applyFont="1" applyFill="1" applyBorder="1" applyAlignment="1" applyProtection="1">
      <alignment horizontal="right" vertical="center"/>
      <protection locked="0"/>
    </xf>
    <xf numFmtId="0" fontId="129" fillId="10" borderId="72" xfId="0" applyFont="1" applyFill="1" applyBorder="1" applyAlignment="1" applyProtection="1">
      <alignment horizontal="right" vertical="center"/>
      <protection locked="0"/>
    </xf>
    <xf numFmtId="0" fontId="129" fillId="10" borderId="73" xfId="0" applyFont="1" applyFill="1" applyBorder="1" applyAlignment="1" applyProtection="1">
      <alignment horizontal="left" vertical="center"/>
      <protection locked="0"/>
    </xf>
    <xf numFmtId="0" fontId="129" fillId="10" borderId="74" xfId="0" applyFont="1" applyFill="1" applyBorder="1" applyAlignment="1" applyProtection="1">
      <alignment horizontal="left" vertical="center"/>
      <protection locked="0"/>
    </xf>
    <xf numFmtId="0" fontId="129" fillId="10" borderId="75" xfId="0" applyFont="1" applyFill="1" applyBorder="1" applyAlignment="1" applyProtection="1">
      <alignment horizontal="right" vertical="center"/>
      <protection locked="0"/>
    </xf>
    <xf numFmtId="0" fontId="129" fillId="10" borderId="73" xfId="0" applyFont="1" applyFill="1" applyBorder="1" applyAlignment="1" applyProtection="1">
      <alignment horizontal="right" vertical="center"/>
      <protection locked="0"/>
    </xf>
    <xf numFmtId="0" fontId="24" fillId="9" borderId="76"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protection/>
    </xf>
    <xf numFmtId="0" fontId="130" fillId="40" borderId="0" xfId="0" applyFont="1" applyFill="1" applyBorder="1" applyAlignment="1" applyProtection="1">
      <alignment horizontal="left" vertical="center"/>
      <protection/>
    </xf>
    <xf numFmtId="0" fontId="26" fillId="0" borderId="77" xfId="0" applyFont="1" applyFill="1" applyBorder="1" applyAlignment="1" applyProtection="1">
      <alignment horizontal="left" vertical="top" wrapText="1"/>
      <protection/>
    </xf>
    <xf numFmtId="0" fontId="26" fillId="0" borderId="77" xfId="0" applyFont="1" applyFill="1" applyBorder="1" applyAlignment="1" applyProtection="1">
      <alignment horizontal="left" vertical="top"/>
      <protection/>
    </xf>
    <xf numFmtId="0" fontId="130" fillId="9" borderId="78" xfId="38" applyFont="1" applyBorder="1" applyAlignment="1" applyProtection="1">
      <alignment horizontal="center" vertical="center" wrapText="1"/>
      <protection/>
    </xf>
    <xf numFmtId="0" fontId="130" fillId="9" borderId="79" xfId="38" applyFont="1" applyBorder="1" applyAlignment="1" applyProtection="1">
      <alignment horizontal="center" vertical="center" wrapText="1"/>
      <protection/>
    </xf>
    <xf numFmtId="0" fontId="130" fillId="9" borderId="80" xfId="38" applyFont="1" applyBorder="1" applyAlignment="1" applyProtection="1">
      <alignment horizontal="center" vertical="center" wrapText="1"/>
      <protection/>
    </xf>
    <xf numFmtId="171" fontId="130" fillId="9" borderId="78" xfId="38" applyNumberFormat="1" applyFont="1" applyBorder="1" applyAlignment="1" applyProtection="1">
      <alignment horizontal="center" vertical="center" wrapText="1"/>
      <protection/>
    </xf>
    <xf numFmtId="168" fontId="131" fillId="0" borderId="78" xfId="0" applyNumberFormat="1" applyFont="1" applyFill="1" applyBorder="1" applyAlignment="1" applyProtection="1">
      <alignment horizontal="left" vertical="top" wrapText="1"/>
      <protection/>
    </xf>
    <xf numFmtId="0" fontId="5" fillId="0" borderId="79" xfId="0" applyFont="1" applyFill="1" applyBorder="1" applyAlignment="1" applyProtection="1">
      <alignment horizontal="left" vertical="top" wrapText="1"/>
      <protection/>
    </xf>
    <xf numFmtId="0" fontId="5" fillId="0" borderId="80" xfId="0" applyFont="1" applyFill="1" applyBorder="1" applyAlignment="1" applyProtection="1">
      <alignment horizontal="left" vertical="top" wrapText="1"/>
      <protection/>
    </xf>
    <xf numFmtId="171" fontId="29" fillId="0" borderId="78" xfId="0" applyNumberFormat="1" applyFont="1" applyFill="1" applyBorder="1" applyAlignment="1" applyProtection="1">
      <alignment wrapText="1"/>
      <protection/>
    </xf>
    <xf numFmtId="168" fontId="131" fillId="0" borderId="81" xfId="0" applyNumberFormat="1" applyFont="1" applyFill="1" applyBorder="1" applyAlignment="1" applyProtection="1">
      <alignment horizontal="left" vertical="top" wrapText="1"/>
      <protection/>
    </xf>
    <xf numFmtId="0" fontId="24" fillId="0" borderId="82" xfId="0" applyFont="1" applyFill="1" applyBorder="1" applyAlignment="1" applyProtection="1">
      <alignment horizontal="left" vertical="top" wrapText="1"/>
      <protection/>
    </xf>
    <xf numFmtId="0" fontId="24" fillId="0" borderId="83" xfId="0" applyFont="1" applyFill="1" applyBorder="1" applyAlignment="1" applyProtection="1">
      <alignment horizontal="left" vertical="top" wrapText="1"/>
      <protection/>
    </xf>
    <xf numFmtId="171" fontId="29" fillId="0" borderId="81" xfId="0" applyNumberFormat="1" applyFont="1" applyFill="1" applyBorder="1" applyAlignment="1" applyProtection="1">
      <alignment wrapText="1"/>
      <protection/>
    </xf>
    <xf numFmtId="0" fontId="5" fillId="0" borderId="79" xfId="0" applyFont="1" applyFill="1" applyBorder="1" applyAlignment="1" applyProtection="1">
      <alignment vertical="top" wrapText="1"/>
      <protection/>
    </xf>
    <xf numFmtId="0" fontId="111" fillId="0" borderId="80" xfId="0" applyFont="1" applyFill="1" applyBorder="1" applyAlignment="1" applyProtection="1">
      <alignment vertical="top" wrapText="1"/>
      <protection/>
    </xf>
    <xf numFmtId="0" fontId="28" fillId="0" borderId="79" xfId="0" applyFont="1" applyFill="1" applyBorder="1" applyAlignment="1" applyProtection="1">
      <alignment horizontal="left" vertical="top" wrapText="1"/>
      <protection/>
    </xf>
    <xf numFmtId="169" fontId="29" fillId="0" borderId="78" xfId="0" applyNumberFormat="1" applyFont="1" applyFill="1" applyBorder="1" applyAlignment="1" applyProtection="1">
      <alignment wrapText="1"/>
      <protection/>
    </xf>
    <xf numFmtId="168" fontId="131" fillId="0" borderId="84" xfId="0" applyNumberFormat="1" applyFont="1" applyFill="1" applyBorder="1" applyAlignment="1" applyProtection="1">
      <alignment horizontal="left" vertical="top" wrapText="1"/>
      <protection/>
    </xf>
    <xf numFmtId="0" fontId="29" fillId="0" borderId="85" xfId="0" applyFont="1" applyFill="1" applyBorder="1" applyAlignment="1" applyProtection="1">
      <alignment horizontal="left" vertical="top" wrapText="1"/>
      <protection/>
    </xf>
    <xf numFmtId="0" fontId="29" fillId="0" borderId="86" xfId="0" applyFont="1" applyFill="1" applyBorder="1" applyAlignment="1" applyProtection="1">
      <alignment horizontal="left" vertical="top" wrapText="1"/>
      <protection/>
    </xf>
    <xf numFmtId="171" fontId="29" fillId="0" borderId="84" xfId="0" applyNumberFormat="1" applyFont="1" applyFill="1" applyBorder="1" applyAlignment="1" applyProtection="1">
      <alignment wrapText="1"/>
      <protection/>
    </xf>
    <xf numFmtId="0" fontId="111" fillId="0" borderId="87" xfId="0" applyFont="1" applyFill="1" applyBorder="1" applyAlignment="1" applyProtection="1">
      <alignment horizontal="left" vertical="top"/>
      <protection/>
    </xf>
    <xf numFmtId="0" fontId="29" fillId="0" borderId="88" xfId="0" applyFont="1" applyFill="1" applyBorder="1" applyAlignment="1" applyProtection="1">
      <alignment horizontal="left" vertical="top" wrapText="1"/>
      <protection/>
    </xf>
    <xf numFmtId="171" fontId="132" fillId="10" borderId="83" xfId="39" applyNumberFormat="1" applyFont="1" applyBorder="1" applyAlignment="1" applyProtection="1">
      <alignment wrapText="1"/>
      <protection locked="0"/>
    </xf>
    <xf numFmtId="171" fontId="29" fillId="0" borderId="87" xfId="0" applyNumberFormat="1" applyFont="1" applyFill="1" applyBorder="1" applyAlignment="1" applyProtection="1">
      <alignment wrapText="1"/>
      <protection/>
    </xf>
    <xf numFmtId="171" fontId="132" fillId="10" borderId="80" xfId="39" applyNumberFormat="1" applyFont="1" applyBorder="1" applyAlignment="1" applyProtection="1">
      <alignment wrapText="1"/>
      <protection locked="0"/>
    </xf>
    <xf numFmtId="171" fontId="29" fillId="0" borderId="89" xfId="0" applyNumberFormat="1" applyFont="1" applyFill="1" applyBorder="1" applyAlignment="1" applyProtection="1">
      <alignment wrapText="1"/>
      <protection/>
    </xf>
    <xf numFmtId="0" fontId="24" fillId="0" borderId="90" xfId="0" applyFont="1" applyFill="1" applyBorder="1" applyAlignment="1" applyProtection="1">
      <alignment horizontal="left" vertical="top" wrapText="1"/>
      <protection/>
    </xf>
    <xf numFmtId="0" fontId="24" fillId="0" borderId="91" xfId="0" applyFont="1" applyFill="1" applyBorder="1" applyAlignment="1" applyProtection="1">
      <alignment horizontal="left" vertical="top" wrapText="1"/>
      <protection/>
    </xf>
    <xf numFmtId="168" fontId="131" fillId="0" borderId="92" xfId="0" applyNumberFormat="1" applyFont="1" applyFill="1" applyBorder="1" applyAlignment="1" applyProtection="1">
      <alignment horizontal="left" vertical="top" wrapText="1"/>
      <protection/>
    </xf>
    <xf numFmtId="0" fontId="29" fillId="0" borderId="93" xfId="0" applyFont="1" applyFill="1" applyBorder="1" applyAlignment="1" applyProtection="1">
      <alignment horizontal="left" vertical="top" wrapText="1"/>
      <protection/>
    </xf>
    <xf numFmtId="0" fontId="29" fillId="0" borderId="94"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horizontal="center" wrapText="1"/>
      <protection/>
    </xf>
    <xf numFmtId="168" fontId="131" fillId="0" borderId="96" xfId="0" applyNumberFormat="1" applyFont="1" applyFill="1" applyBorder="1" applyAlignment="1" applyProtection="1">
      <alignment horizontal="left" vertical="top" wrapText="1"/>
      <protection/>
    </xf>
    <xf numFmtId="0" fontId="29" fillId="0" borderId="97" xfId="0" applyFont="1" applyFill="1" applyBorder="1" applyAlignment="1" applyProtection="1">
      <alignment horizontal="left" vertical="top" wrapText="1"/>
      <protection/>
    </xf>
    <xf numFmtId="171" fontId="29" fillId="10" borderId="98" xfId="0" applyNumberFormat="1" applyFont="1" applyFill="1" applyBorder="1" applyAlignment="1" applyProtection="1">
      <alignment horizontal="right" wrapText="1"/>
      <protection locked="0"/>
    </xf>
    <xf numFmtId="171" fontId="29" fillId="0" borderId="99" xfId="0" applyNumberFormat="1" applyFont="1" applyFill="1" applyBorder="1" applyAlignment="1" applyProtection="1">
      <alignment horizontal="center" wrapText="1"/>
      <protection/>
    </xf>
    <xf numFmtId="171" fontId="29" fillId="10" borderId="100" xfId="0" applyNumberFormat="1" applyFont="1" applyFill="1" applyBorder="1" applyAlignment="1" applyProtection="1">
      <alignment horizontal="right" wrapText="1"/>
      <protection locked="0"/>
    </xf>
    <xf numFmtId="171" fontId="29" fillId="0" borderId="101" xfId="0" applyNumberFormat="1" applyFont="1" applyFill="1" applyBorder="1" applyAlignment="1" applyProtection="1">
      <alignment horizontal="center" wrapText="1"/>
      <protection/>
    </xf>
    <xf numFmtId="0" fontId="5" fillId="0" borderId="102" xfId="0" applyFont="1" applyFill="1" applyBorder="1" applyAlignment="1" applyProtection="1">
      <alignment horizontal="left" vertical="top" wrapText="1"/>
      <protection/>
    </xf>
    <xf numFmtId="0" fontId="111" fillId="0" borderId="103" xfId="0" applyFont="1" applyFill="1" applyBorder="1" applyAlignment="1" applyProtection="1">
      <alignment horizontal="left" vertical="top" wrapText="1"/>
      <protection/>
    </xf>
    <xf numFmtId="171" fontId="29" fillId="0" borderId="104" xfId="0" applyNumberFormat="1" applyFont="1" applyFill="1" applyBorder="1" applyAlignment="1" applyProtection="1">
      <alignment wrapText="1"/>
      <protection/>
    </xf>
    <xf numFmtId="168" fontId="131" fillId="0" borderId="105" xfId="0" applyNumberFormat="1" applyFont="1" applyFill="1" applyBorder="1" applyAlignment="1" applyProtection="1">
      <alignment horizontal="left" vertical="top" wrapText="1"/>
      <protection/>
    </xf>
    <xf numFmtId="0" fontId="28" fillId="0" borderId="106" xfId="0" applyFont="1" applyFill="1" applyBorder="1" applyAlignment="1" applyProtection="1">
      <alignment horizontal="left" vertical="top" wrapText="1"/>
      <protection/>
    </xf>
    <xf numFmtId="0" fontId="28" fillId="0" borderId="107" xfId="0" applyFont="1" applyFill="1" applyBorder="1" applyAlignment="1" applyProtection="1">
      <alignment horizontal="left" vertical="top" wrapText="1"/>
      <protection/>
    </xf>
    <xf numFmtId="171" fontId="29" fillId="0" borderId="105" xfId="0" applyNumberFormat="1" applyFont="1" applyFill="1" applyBorder="1" applyAlignment="1" applyProtection="1">
      <alignment wrapText="1"/>
      <protection/>
    </xf>
    <xf numFmtId="0" fontId="5" fillId="0" borderId="107" xfId="0" applyFont="1" applyFill="1" applyBorder="1" applyAlignment="1" applyProtection="1">
      <alignment horizontal="left" vertical="top" wrapText="1"/>
      <protection/>
    </xf>
    <xf numFmtId="0" fontId="5" fillId="0" borderId="106" xfId="0" applyFont="1" applyFill="1" applyBorder="1" applyAlignment="1" applyProtection="1">
      <alignment horizontal="left" vertical="top" wrapText="1"/>
      <protection/>
    </xf>
    <xf numFmtId="171" fontId="29" fillId="10" borderId="105" xfId="0" applyNumberFormat="1" applyFont="1" applyFill="1" applyBorder="1" applyAlignment="1" applyProtection="1">
      <alignment wrapText="1"/>
      <protection locked="0"/>
    </xf>
    <xf numFmtId="0" fontId="130" fillId="9" borderId="106" xfId="38" applyFont="1" applyBorder="1" applyAlignment="1" applyProtection="1">
      <alignment horizontal="center" vertical="center"/>
      <protection/>
    </xf>
    <xf numFmtId="0" fontId="130" fillId="9" borderId="100" xfId="38" applyFont="1" applyBorder="1" applyAlignment="1" applyProtection="1">
      <alignment horizontal="center" vertical="center"/>
      <protection/>
    </xf>
    <xf numFmtId="0" fontId="130" fillId="9" borderId="107" xfId="38" applyFont="1" applyBorder="1" applyAlignment="1" applyProtection="1">
      <alignment horizontal="center" vertical="center"/>
      <protection/>
    </xf>
    <xf numFmtId="0" fontId="24" fillId="0" borderId="85" xfId="0" applyFont="1" applyFill="1" applyBorder="1" applyAlignment="1" applyProtection="1">
      <alignment horizontal="left" vertical="top" wrapText="1"/>
      <protection/>
    </xf>
    <xf numFmtId="0" fontId="24" fillId="0" borderId="86" xfId="0" applyFont="1" applyFill="1" applyBorder="1" applyAlignment="1" applyProtection="1">
      <alignment horizontal="left" vertical="top" wrapText="1"/>
      <protection/>
    </xf>
    <xf numFmtId="171" fontId="29" fillId="0" borderId="108" xfId="0" applyNumberFormat="1" applyFont="1" applyFill="1" applyBorder="1" applyAlignment="1" applyProtection="1">
      <alignment wrapText="1"/>
      <protection/>
    </xf>
    <xf numFmtId="171" fontId="132" fillId="0" borderId="83" xfId="39" applyNumberFormat="1" applyFont="1" applyFill="1" applyBorder="1" applyAlignment="1" applyProtection="1">
      <alignment wrapText="1"/>
      <protection/>
    </xf>
    <xf numFmtId="171" fontId="132" fillId="0" borderId="80" xfId="39" applyNumberFormat="1" applyFont="1" applyFill="1" applyBorder="1" applyAlignment="1" applyProtection="1">
      <alignment wrapText="1"/>
      <protection/>
    </xf>
    <xf numFmtId="0" fontId="24" fillId="0" borderId="109"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wrapText="1"/>
      <protection/>
    </xf>
    <xf numFmtId="171" fontId="132" fillId="0" borderId="110" xfId="39" applyNumberFormat="1" applyFont="1" applyFill="1" applyBorder="1" applyAlignment="1" applyProtection="1">
      <alignment wrapText="1"/>
      <protection/>
    </xf>
    <xf numFmtId="171" fontId="29" fillId="0" borderId="99" xfId="0" applyNumberFormat="1" applyFont="1" applyFill="1" applyBorder="1" applyAlignment="1" applyProtection="1">
      <alignment wrapText="1"/>
      <protection/>
    </xf>
    <xf numFmtId="171" fontId="132" fillId="0" borderId="111" xfId="39" applyNumberFormat="1" applyFont="1" applyFill="1" applyBorder="1" applyAlignment="1" applyProtection="1">
      <alignment wrapText="1"/>
      <protection/>
    </xf>
    <xf numFmtId="171" fontId="29" fillId="0" borderId="101" xfId="0" applyNumberFormat="1" applyFont="1" applyFill="1" applyBorder="1" applyAlignment="1" applyProtection="1">
      <alignment wrapText="1"/>
      <protection/>
    </xf>
    <xf numFmtId="0" fontId="24" fillId="0" borderId="79" xfId="0" applyFont="1" applyFill="1" applyBorder="1" applyAlignment="1" applyProtection="1">
      <alignment horizontal="left" vertical="top" wrapText="1"/>
      <protection/>
    </xf>
    <xf numFmtId="0" fontId="111" fillId="0" borderId="80" xfId="0" applyFont="1" applyFill="1" applyBorder="1" applyAlignment="1" applyProtection="1">
      <alignment horizontal="left" vertical="top" wrapText="1"/>
      <protection/>
    </xf>
    <xf numFmtId="171" fontId="29" fillId="0" borderId="78" xfId="0" applyNumberFormat="1" applyFont="1" applyFill="1" applyBorder="1" applyAlignment="1" applyProtection="1">
      <alignment vertical="center" wrapText="1"/>
      <protection/>
    </xf>
    <xf numFmtId="173" fontId="132" fillId="10" borderId="78" xfId="39" applyNumberFormat="1" applyFont="1" applyBorder="1" applyAlignment="1" applyProtection="1">
      <alignment horizontal="right" wrapText="1"/>
      <protection locked="0"/>
    </xf>
    <xf numFmtId="171" fontId="29" fillId="0" borderId="78" xfId="0" applyNumberFormat="1" applyFont="1" applyFill="1" applyBorder="1" applyAlignment="1" applyProtection="1">
      <alignment horizontal="right" wrapText="1"/>
      <protection/>
    </xf>
    <xf numFmtId="0" fontId="24" fillId="0" borderId="88" xfId="0" applyFont="1" applyFill="1" applyBorder="1" applyAlignment="1" applyProtection="1">
      <alignment horizontal="left" vertical="top" wrapText="1"/>
      <protection/>
    </xf>
    <xf numFmtId="0" fontId="111" fillId="0" borderId="81" xfId="0" applyFont="1" applyFill="1" applyBorder="1" applyAlignment="1" applyProtection="1">
      <alignment horizontal="left" vertical="top"/>
      <protection/>
    </xf>
    <xf numFmtId="168" fontId="133" fillId="0" borderId="81" xfId="0" applyNumberFormat="1" applyFont="1" applyFill="1" applyBorder="1" applyAlignment="1" applyProtection="1">
      <alignment horizontal="left" vertical="top" wrapText="1"/>
      <protection/>
    </xf>
    <xf numFmtId="0" fontId="31" fillId="0" borderId="82" xfId="0" applyFont="1" applyFill="1" applyBorder="1" applyAlignment="1" applyProtection="1">
      <alignment horizontal="left" vertical="top" wrapText="1"/>
      <protection/>
    </xf>
    <xf numFmtId="0" fontId="31" fillId="0" borderId="83" xfId="0" applyFont="1" applyFill="1" applyBorder="1" applyAlignment="1" applyProtection="1">
      <alignment horizontal="left" vertical="top" wrapText="1"/>
      <protection/>
    </xf>
    <xf numFmtId="171" fontId="32" fillId="0" borderId="81" xfId="0" applyNumberFormat="1" applyFont="1" applyFill="1" applyBorder="1" applyAlignment="1" applyProtection="1">
      <alignment wrapText="1"/>
      <protection/>
    </xf>
    <xf numFmtId="168" fontId="133" fillId="0" borderId="0" xfId="0" applyNumberFormat="1" applyFont="1" applyFill="1" applyBorder="1" applyAlignment="1" applyProtection="1">
      <alignment horizontal="left" vertical="top" wrapText="1"/>
      <protection/>
    </xf>
    <xf numFmtId="0" fontId="31" fillId="0" borderId="0" xfId="0" applyFont="1" applyFill="1" applyBorder="1" applyAlignment="1" applyProtection="1">
      <alignment horizontal="left" vertical="top" wrapText="1"/>
      <protection/>
    </xf>
    <xf numFmtId="171" fontId="32" fillId="0" borderId="0" xfId="0" applyNumberFormat="1" applyFont="1" applyFill="1" applyBorder="1" applyAlignment="1" applyProtection="1">
      <alignment wrapText="1"/>
      <protection/>
    </xf>
    <xf numFmtId="0" fontId="130" fillId="9" borderId="105" xfId="38" applyFont="1" applyBorder="1" applyAlignment="1" applyProtection="1">
      <alignment horizontal="center" vertical="center"/>
      <protection/>
    </xf>
    <xf numFmtId="0" fontId="29" fillId="0" borderId="112" xfId="0" applyFont="1" applyFill="1" applyBorder="1" applyAlignment="1" applyProtection="1">
      <alignment horizontal="left" vertical="top" wrapText="1"/>
      <protection/>
    </xf>
    <xf numFmtId="0" fontId="29" fillId="0" borderId="113" xfId="0" applyFont="1" applyFill="1" applyBorder="1" applyAlignment="1" applyProtection="1">
      <alignment horizontal="left" vertical="top" wrapText="1"/>
      <protection/>
    </xf>
    <xf numFmtId="0" fontId="24" fillId="35" borderId="88" xfId="0" applyFont="1" applyFill="1" applyBorder="1" applyAlignment="1" applyProtection="1">
      <alignment horizontal="left" vertical="top" wrapText="1"/>
      <protection/>
    </xf>
    <xf numFmtId="171" fontId="132" fillId="10" borderId="83" xfId="39" applyNumberFormat="1" applyFont="1" applyFill="1" applyBorder="1" applyAlignment="1" applyProtection="1">
      <alignment wrapText="1"/>
      <protection locked="0"/>
    </xf>
    <xf numFmtId="0" fontId="134" fillId="0" borderId="87" xfId="0" applyFont="1" applyFill="1" applyBorder="1" applyAlignment="1" applyProtection="1">
      <alignment vertical="top" wrapText="1"/>
      <protection/>
    </xf>
    <xf numFmtId="0" fontId="111" fillId="0" borderId="89" xfId="0" applyFont="1" applyFill="1" applyBorder="1" applyAlignment="1" applyProtection="1">
      <alignment vertical="top"/>
      <protection/>
    </xf>
    <xf numFmtId="168" fontId="131" fillId="0" borderId="85" xfId="0" applyNumberFormat="1" applyFont="1" applyFill="1" applyBorder="1" applyAlignment="1" applyProtection="1">
      <alignment horizontal="left" vertical="top" wrapText="1"/>
      <protection/>
    </xf>
    <xf numFmtId="0" fontId="24" fillId="0" borderId="93" xfId="0" applyFont="1" applyFill="1" applyBorder="1" applyAlignment="1" applyProtection="1">
      <alignment horizontal="left" vertical="top" wrapText="1"/>
      <protection/>
    </xf>
    <xf numFmtId="0" fontId="24" fillId="0" borderId="114" xfId="0" applyFont="1" applyFill="1" applyBorder="1" applyAlignment="1" applyProtection="1">
      <alignment horizontal="left" vertical="top" wrapText="1"/>
      <protection/>
    </xf>
    <xf numFmtId="171" fontId="29" fillId="0" borderId="115" xfId="0" applyNumberFormat="1" applyFont="1" applyFill="1" applyBorder="1" applyAlignment="1" applyProtection="1">
      <alignment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71" fontId="132" fillId="10" borderId="107" xfId="39" applyNumberFormat="1" applyFont="1" applyBorder="1" applyAlignment="1" applyProtection="1">
      <alignment wrapText="1"/>
      <protection locked="0"/>
    </xf>
    <xf numFmtId="169" fontId="29" fillId="0" borderId="78" xfId="0" applyNumberFormat="1" applyFont="1" applyFill="1" applyBorder="1" applyAlignment="1" applyProtection="1">
      <alignment horizontal="right" wrapText="1"/>
      <protection/>
    </xf>
    <xf numFmtId="0" fontId="130" fillId="40" borderId="118" xfId="0" applyFont="1" applyFill="1" applyBorder="1" applyAlignment="1" applyProtection="1">
      <alignment horizontal="left" vertical="center"/>
      <protection/>
    </xf>
    <xf numFmtId="168" fontId="135" fillId="0" borderId="0" xfId="0" applyNumberFormat="1" applyFont="1" applyFill="1" applyBorder="1" applyAlignment="1" applyProtection="1">
      <alignment horizontal="left" vertical="top" wrapText="1"/>
      <protection/>
    </xf>
    <xf numFmtId="168" fontId="131" fillId="0" borderId="82" xfId="0" applyNumberFormat="1" applyFont="1" applyFill="1" applyBorder="1" applyAlignment="1" applyProtection="1">
      <alignment horizontal="left" vertical="top" wrapText="1"/>
      <protection/>
    </xf>
    <xf numFmtId="0" fontId="24" fillId="0" borderId="113" xfId="0" applyFont="1" applyFill="1" applyBorder="1" applyAlignment="1" applyProtection="1">
      <alignment horizontal="left" vertical="top" wrapText="1"/>
      <protection/>
    </xf>
    <xf numFmtId="169" fontId="132" fillId="10" borderId="103" xfId="39" applyNumberFormat="1" applyFont="1" applyFill="1" applyBorder="1" applyAlignment="1" applyProtection="1">
      <alignment wrapText="1"/>
      <protection locked="0"/>
    </xf>
    <xf numFmtId="0" fontId="111" fillId="0" borderId="93" xfId="0" applyFont="1" applyFill="1" applyBorder="1" applyAlignment="1" applyProtection="1">
      <alignment horizontal="left" vertical="top"/>
      <protection/>
    </xf>
    <xf numFmtId="0" fontId="111" fillId="0" borderId="114" xfId="0" applyFont="1" applyFill="1" applyBorder="1" applyAlignment="1" applyProtection="1">
      <alignment horizontal="left" vertical="top" wrapText="1"/>
      <protection/>
    </xf>
    <xf numFmtId="169" fontId="131" fillId="10" borderId="105" xfId="0" applyNumberFormat="1" applyFont="1" applyFill="1" applyBorder="1" applyAlignment="1" applyProtection="1">
      <alignment/>
      <protection locked="0"/>
    </xf>
    <xf numFmtId="0" fontId="111" fillId="0" borderId="97" xfId="0" applyFont="1" applyFill="1" applyBorder="1" applyAlignment="1" applyProtection="1">
      <alignment horizontal="left" vertical="top" wrapText="1"/>
      <protection/>
    </xf>
    <xf numFmtId="169" fontId="131" fillId="10" borderId="103" xfId="0" applyNumberFormat="1" applyFont="1" applyFill="1" applyBorder="1" applyAlignment="1" applyProtection="1">
      <alignment horizontal="right" wrapText="1"/>
      <protection locked="0"/>
    </xf>
    <xf numFmtId="171" fontId="131" fillId="0" borderId="99" xfId="0" applyNumberFormat="1" applyFont="1" applyFill="1" applyBorder="1" applyAlignment="1" applyProtection="1">
      <alignment vertical="top"/>
      <protection locked="0"/>
    </xf>
    <xf numFmtId="168" fontId="131" fillId="0" borderId="119" xfId="0" applyNumberFormat="1" applyFont="1" applyFill="1" applyBorder="1" applyAlignment="1" applyProtection="1">
      <alignment horizontal="left" vertical="top" wrapText="1"/>
      <protection/>
    </xf>
    <xf numFmtId="0" fontId="111" fillId="0" borderId="102" xfId="0" applyFont="1" applyFill="1" applyBorder="1" applyAlignment="1" applyProtection="1">
      <alignment horizontal="left" vertical="top" wrapText="1"/>
      <protection/>
    </xf>
    <xf numFmtId="171" fontId="131" fillId="0" borderId="101" xfId="0" applyNumberFormat="1" applyFont="1" applyFill="1" applyBorder="1" applyAlignment="1" applyProtection="1">
      <alignment vertical="top"/>
      <protection locked="0"/>
    </xf>
    <xf numFmtId="168" fontId="131" fillId="0" borderId="79" xfId="0" applyNumberFormat="1" applyFont="1" applyFill="1" applyBorder="1" applyAlignment="1" applyProtection="1">
      <alignment horizontal="left" vertical="top" wrapText="1"/>
      <protection/>
    </xf>
    <xf numFmtId="0" fontId="5" fillId="0" borderId="97" xfId="0" applyFont="1" applyFill="1" applyBorder="1" applyAlignment="1" applyProtection="1">
      <alignment horizontal="left" vertical="top" wrapText="1"/>
      <protection/>
    </xf>
    <xf numFmtId="0" fontId="5" fillId="0" borderId="104" xfId="0" applyFont="1" applyFill="1" applyBorder="1" applyAlignment="1" applyProtection="1">
      <alignment horizontal="left" vertical="top" wrapText="1"/>
      <protection/>
    </xf>
    <xf numFmtId="169" fontId="132" fillId="10" borderId="107" xfId="39" applyNumberFormat="1" applyFont="1" applyBorder="1" applyAlignment="1" applyProtection="1">
      <alignment wrapText="1"/>
      <protection locked="0"/>
    </xf>
    <xf numFmtId="0" fontId="24" fillId="0" borderId="94" xfId="0" applyFont="1" applyFill="1" applyBorder="1" applyAlignment="1" applyProtection="1">
      <alignment horizontal="left" vertical="top" wrapText="1"/>
      <protection/>
    </xf>
    <xf numFmtId="0" fontId="24" fillId="0" borderId="97" xfId="0" applyFont="1" applyFill="1" applyBorder="1" applyAlignment="1" applyProtection="1">
      <alignment horizontal="left" vertical="top" wrapText="1"/>
      <protection/>
    </xf>
    <xf numFmtId="171" fontId="132" fillId="10" borderId="103" xfId="39" applyNumberFormat="1" applyFont="1" applyBorder="1" applyAlignment="1" applyProtection="1">
      <alignment wrapText="1"/>
      <protection locked="0"/>
    </xf>
    <xf numFmtId="0" fontId="111" fillId="0" borderId="99" xfId="0" applyFont="1" applyFill="1" applyBorder="1" applyAlignment="1" applyProtection="1">
      <alignment horizontal="left" vertical="top"/>
      <protection/>
    </xf>
    <xf numFmtId="0" fontId="5" fillId="0" borderId="102" xfId="0" applyFont="1" applyFill="1" applyBorder="1" applyAlignment="1" applyProtection="1">
      <alignment horizontal="left" vertical="top"/>
      <protection/>
    </xf>
    <xf numFmtId="0" fontId="111" fillId="0" borderId="98" xfId="0" applyFont="1" applyFill="1" applyBorder="1" applyAlignment="1" applyProtection="1">
      <alignment horizontal="left" vertical="top"/>
      <protection/>
    </xf>
    <xf numFmtId="0" fontId="5" fillId="0" borderId="120" xfId="0" applyFont="1" applyFill="1" applyBorder="1" applyAlignment="1" applyProtection="1">
      <alignment horizontal="left" vertical="top" wrapText="1"/>
      <protection/>
    </xf>
    <xf numFmtId="171" fontId="132" fillId="10" borderId="121" xfId="39" applyNumberFormat="1" applyFont="1" applyBorder="1" applyAlignment="1" applyProtection="1">
      <alignment wrapText="1"/>
      <protection locked="0"/>
    </xf>
    <xf numFmtId="0" fontId="5" fillId="0" borderId="106" xfId="0" applyFont="1" applyFill="1" applyBorder="1" applyAlignment="1" applyProtection="1">
      <alignment horizontal="left" vertical="top"/>
      <protection/>
    </xf>
    <xf numFmtId="0" fontId="111" fillId="0" borderId="120" xfId="0" applyFont="1" applyFill="1" applyBorder="1" applyAlignment="1" applyProtection="1">
      <alignment vertical="top"/>
      <protection/>
    </xf>
    <xf numFmtId="0" fontId="5" fillId="0" borderId="93" xfId="0" applyFont="1" applyFill="1" applyBorder="1" applyAlignment="1" applyProtection="1">
      <alignment horizontal="left" vertical="top" wrapText="1"/>
      <protection/>
    </xf>
    <xf numFmtId="0" fontId="5" fillId="0" borderId="94" xfId="0" applyFont="1" applyFill="1" applyBorder="1" applyAlignment="1" applyProtection="1">
      <alignment horizontal="left" vertical="top"/>
      <protection/>
    </xf>
    <xf numFmtId="188" fontId="29" fillId="0" borderId="95" xfId="0" applyNumberFormat="1" applyFont="1" applyFill="1" applyBorder="1" applyAlignment="1" applyProtection="1">
      <alignment wrapText="1"/>
      <protection/>
    </xf>
    <xf numFmtId="10" fontId="28" fillId="10" borderId="103" xfId="0" applyNumberFormat="1" applyFont="1" applyFill="1" applyBorder="1" applyAlignment="1" applyProtection="1">
      <alignment horizontal="right"/>
      <protection locked="0"/>
    </xf>
    <xf numFmtId="188" fontId="29" fillId="0" borderId="99" xfId="0" applyNumberFormat="1" applyFont="1" applyFill="1" applyBorder="1" applyAlignment="1" applyProtection="1">
      <alignment wrapText="1"/>
      <protection/>
    </xf>
    <xf numFmtId="10" fontId="28" fillId="10" borderId="107" xfId="0" applyNumberFormat="1" applyFont="1" applyFill="1" applyBorder="1" applyAlignment="1" applyProtection="1">
      <alignment horizontal="right"/>
      <protection locked="0"/>
    </xf>
    <xf numFmtId="188" fontId="29" fillId="0" borderId="101" xfId="0" applyNumberFormat="1" applyFont="1" applyFill="1" applyBorder="1" applyAlignment="1" applyProtection="1">
      <alignment wrapText="1"/>
      <protection/>
    </xf>
    <xf numFmtId="10" fontId="28" fillId="10" borderId="98" xfId="0" applyNumberFormat="1" applyFont="1" applyFill="1" applyBorder="1" applyAlignment="1" applyProtection="1">
      <alignment horizontal="right"/>
      <protection locked="0"/>
    </xf>
    <xf numFmtId="10" fontId="29" fillId="10" borderId="101" xfId="0" applyNumberFormat="1" applyFont="1" applyFill="1" applyBorder="1" applyAlignment="1" applyProtection="1">
      <alignment wrapText="1"/>
      <protection locked="0"/>
    </xf>
    <xf numFmtId="0" fontId="5" fillId="0" borderId="91" xfId="0" applyFont="1" applyFill="1" applyBorder="1" applyAlignment="1" applyProtection="1">
      <alignment horizontal="left" vertical="top" wrapText="1"/>
      <protection/>
    </xf>
    <xf numFmtId="171" fontId="132" fillId="0" borderId="119" xfId="39" applyNumberFormat="1" applyFont="1" applyFill="1" applyBorder="1" applyAlignment="1" applyProtection="1">
      <alignment horizontal="right" wrapText="1"/>
      <protection/>
    </xf>
    <xf numFmtId="0" fontId="5" fillId="0" borderId="122" xfId="0" applyFont="1" applyFill="1" applyBorder="1" applyAlignment="1" applyProtection="1">
      <alignment horizontal="left" vertical="top" wrapText="1"/>
      <protection/>
    </xf>
    <xf numFmtId="0" fontId="5" fillId="0" borderId="123" xfId="0" applyFont="1" applyFill="1" applyBorder="1" applyAlignment="1" applyProtection="1">
      <alignment horizontal="left" vertical="top" wrapText="1"/>
      <protection/>
    </xf>
    <xf numFmtId="171" fontId="131" fillId="0" borderId="95" xfId="0" applyNumberFormat="1" applyFont="1" applyFill="1" applyBorder="1" applyAlignment="1" applyProtection="1">
      <alignment horizontal="right"/>
      <protection/>
    </xf>
    <xf numFmtId="0" fontId="5" fillId="0" borderId="124" xfId="0" applyFont="1" applyFill="1" applyBorder="1" applyAlignment="1" applyProtection="1">
      <alignment horizontal="left" vertical="top"/>
      <protection/>
    </xf>
    <xf numFmtId="0" fontId="5" fillId="0" borderId="73" xfId="0" applyFont="1" applyFill="1" applyBorder="1" applyAlignment="1" applyProtection="1">
      <alignment horizontal="left" vertical="top"/>
      <protection/>
    </xf>
    <xf numFmtId="169" fontId="131" fillId="0" borderId="105" xfId="0" applyNumberFormat="1" applyFont="1" applyFill="1" applyBorder="1" applyAlignment="1" applyProtection="1">
      <alignment horizontal="right" vertical="center"/>
      <protection/>
    </xf>
    <xf numFmtId="168" fontId="131" fillId="41" borderId="106" xfId="0" applyNumberFormat="1" applyFont="1" applyFill="1" applyBorder="1" applyAlignment="1" applyProtection="1">
      <alignment horizontal="left" vertical="top" wrapText="1"/>
      <protection/>
    </xf>
    <xf numFmtId="0" fontId="5" fillId="41" borderId="125" xfId="0" applyFont="1" applyFill="1" applyBorder="1" applyAlignment="1" applyProtection="1">
      <alignment horizontal="left" vertical="top" wrapText="1"/>
      <protection/>
    </xf>
    <xf numFmtId="0" fontId="5" fillId="41" borderId="126" xfId="0" applyFont="1" applyFill="1" applyBorder="1" applyAlignment="1" applyProtection="1">
      <alignment horizontal="left" vertical="top"/>
      <protection/>
    </xf>
    <xf numFmtId="169" fontId="131" fillId="41" borderId="107" xfId="0" applyNumberFormat="1" applyFont="1" applyFill="1" applyBorder="1" applyAlignment="1" applyProtection="1">
      <alignment horizontal="right" vertical="center"/>
      <protection locked="0"/>
    </xf>
    <xf numFmtId="168" fontId="136" fillId="0" borderId="0" xfId="0" applyNumberFormat="1" applyFont="1" applyFill="1" applyBorder="1" applyAlignment="1" applyProtection="1">
      <alignment horizontal="left" vertical="top" wrapText="1"/>
      <protection/>
    </xf>
    <xf numFmtId="0" fontId="130" fillId="9" borderId="99" xfId="38" applyFont="1" applyBorder="1" applyAlignment="1" applyProtection="1">
      <alignment horizontal="center" vertical="center"/>
      <protection/>
    </xf>
    <xf numFmtId="0" fontId="130" fillId="9" borderId="102" xfId="38" applyFont="1" applyBorder="1" applyAlignment="1" applyProtection="1">
      <alignment horizontal="center" vertical="center"/>
      <protection/>
    </xf>
    <xf numFmtId="0" fontId="130" fillId="9" borderId="103" xfId="38" applyFont="1" applyBorder="1" applyAlignment="1" applyProtection="1">
      <alignment horizontal="center" vertical="center"/>
      <protection/>
    </xf>
    <xf numFmtId="0" fontId="130" fillId="9" borderId="101" xfId="38" applyFont="1" applyBorder="1" applyAlignment="1" applyProtection="1">
      <alignment horizontal="center" vertical="center"/>
      <protection/>
    </xf>
    <xf numFmtId="168" fontId="131" fillId="0" borderId="127" xfId="0" applyNumberFormat="1" applyFont="1" applyFill="1" applyBorder="1" applyAlignment="1" applyProtection="1">
      <alignment horizontal="left" vertical="top" wrapText="1"/>
      <protection/>
    </xf>
    <xf numFmtId="0" fontId="5" fillId="0" borderId="100" xfId="0" applyFont="1" applyFill="1" applyBorder="1" applyAlignment="1" applyProtection="1">
      <alignment horizontal="left" vertical="top" wrapText="1"/>
      <protection/>
    </xf>
    <xf numFmtId="171" fontId="132" fillId="10" borderId="105" xfId="39" applyNumberFormat="1" applyFont="1" applyBorder="1" applyAlignment="1" applyProtection="1">
      <alignment horizontal="right" wrapText="1"/>
      <protection locked="0"/>
    </xf>
    <xf numFmtId="171" fontId="132" fillId="0" borderId="105" xfId="39" applyNumberFormat="1" applyFont="1" applyFill="1" applyBorder="1" applyAlignment="1" applyProtection="1">
      <alignment wrapText="1"/>
      <protection/>
    </xf>
    <xf numFmtId="169" fontId="132" fillId="0" borderId="105" xfId="39" applyNumberFormat="1" applyFont="1" applyFill="1" applyBorder="1" applyAlignment="1" applyProtection="1">
      <alignment horizontal="right" wrapText="1"/>
      <protection/>
    </xf>
    <xf numFmtId="169" fontId="131" fillId="0" borderId="105" xfId="0" applyNumberFormat="1" applyFont="1" applyFill="1" applyBorder="1" applyAlignment="1" applyProtection="1">
      <alignment vertical="center"/>
      <protection/>
    </xf>
    <xf numFmtId="168" fontId="131"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31" fillId="0" borderId="0" xfId="0" applyNumberFormat="1" applyFont="1" applyFill="1" applyBorder="1" applyAlignment="1" applyProtection="1">
      <alignment vertical="center"/>
      <protection/>
    </xf>
    <xf numFmtId="168" fontId="111" fillId="0" borderId="0" xfId="0" applyNumberFormat="1" applyFont="1" applyFill="1" applyBorder="1" applyAlignment="1" applyProtection="1">
      <alignment horizontal="left" vertical="top" wrapText="1"/>
      <protection/>
    </xf>
    <xf numFmtId="0" fontId="111" fillId="0" borderId="106" xfId="0" applyFont="1" applyFill="1" applyBorder="1" applyAlignment="1" applyProtection="1">
      <alignment horizontal="left" vertical="top" wrapText="1"/>
      <protection/>
    </xf>
    <xf numFmtId="169" fontId="131" fillId="0" borderId="105" xfId="0" applyNumberFormat="1" applyFont="1" applyFill="1" applyBorder="1" applyAlignment="1" applyProtection="1">
      <alignment/>
      <protection/>
    </xf>
    <xf numFmtId="169" fontId="131" fillId="10" borderId="105" xfId="0" applyNumberFormat="1" applyFont="1" applyFill="1" applyBorder="1" applyAlignment="1" applyProtection="1">
      <alignment horizontal="right"/>
      <protection locked="0"/>
    </xf>
    <xf numFmtId="0" fontId="111" fillId="0" borderId="0" xfId="0" applyFont="1" applyFill="1" applyBorder="1" applyAlignment="1">
      <alignment horizontal="left" vertical="center"/>
    </xf>
    <xf numFmtId="0" fontId="111" fillId="0" borderId="0" xfId="0" applyFont="1" applyFill="1" applyBorder="1" applyAlignment="1">
      <alignment horizontal="left" vertical="top"/>
    </xf>
    <xf numFmtId="169" fontId="132" fillId="0" borderId="38" xfId="39" applyNumberFormat="1" applyFont="1" applyFill="1" applyBorder="1" applyAlignment="1" applyProtection="1">
      <alignment horizontal="right"/>
      <protection/>
    </xf>
    <xf numFmtId="0" fontId="111" fillId="0" borderId="0" xfId="0" applyFont="1" applyFill="1" applyBorder="1" applyAlignment="1">
      <alignment horizontal="right" vertical="top"/>
    </xf>
    <xf numFmtId="0" fontId="137" fillId="37" borderId="0" xfId="39" applyNumberFormat="1" applyFont="1" applyFill="1" applyBorder="1" applyAlignment="1" applyProtection="1">
      <alignment horizontal="right"/>
      <protection/>
    </xf>
    <xf numFmtId="0" fontId="111" fillId="0" borderId="0" xfId="0" applyFont="1" applyFill="1" applyBorder="1" applyAlignment="1">
      <alignment horizontal="left" vertical="center" wrapText="1"/>
    </xf>
    <xf numFmtId="0" fontId="132" fillId="10" borderId="38" xfId="39" applyNumberFormat="1" applyFont="1" applyFill="1" applyBorder="1" applyAlignment="1" applyProtection="1">
      <alignment horizontal="right"/>
      <protection locked="0"/>
    </xf>
    <xf numFmtId="0" fontId="111" fillId="0" borderId="0" xfId="0" applyFont="1" applyFill="1" applyBorder="1" applyAlignment="1">
      <alignment horizontal="left" vertical="top" wrapText="1"/>
    </xf>
    <xf numFmtId="0" fontId="111" fillId="10" borderId="0" xfId="0" applyFont="1" applyFill="1" applyBorder="1" applyAlignment="1" applyProtection="1">
      <alignment horizontal="left" vertical="center"/>
      <protection locked="0"/>
    </xf>
    <xf numFmtId="0" fontId="111" fillId="10" borderId="72" xfId="0" applyFont="1" applyFill="1" applyBorder="1" applyAlignment="1" applyProtection="1">
      <alignment horizontal="left" vertical="center"/>
      <protection locked="0"/>
    </xf>
    <xf numFmtId="0" fontId="111" fillId="10" borderId="0" xfId="0" applyFont="1" applyFill="1" applyBorder="1" applyAlignment="1" applyProtection="1">
      <alignment horizontal="center" vertical="top"/>
      <protection locked="0"/>
    </xf>
    <xf numFmtId="0" fontId="111" fillId="10" borderId="72" xfId="0" applyFont="1" applyFill="1" applyBorder="1" applyAlignment="1" applyProtection="1">
      <alignment horizontal="center" vertical="top"/>
      <protection locked="0"/>
    </xf>
    <xf numFmtId="14" fontId="131" fillId="10" borderId="72" xfId="0" applyNumberFormat="1" applyFont="1" applyFill="1" applyBorder="1" applyAlignment="1" applyProtection="1">
      <alignment horizontal="right" vertical="top"/>
      <protection locked="0"/>
    </xf>
    <xf numFmtId="0" fontId="131" fillId="39" borderId="0" xfId="0" applyFont="1" applyFill="1" applyBorder="1" applyAlignment="1">
      <alignment horizontal="right" vertical="top"/>
    </xf>
    <xf numFmtId="0" fontId="135" fillId="0" borderId="0" xfId="0" applyFont="1" applyFill="1" applyBorder="1" applyAlignment="1">
      <alignment horizontal="left" vertical="top"/>
    </xf>
    <xf numFmtId="0" fontId="0" fillId="0" borderId="0" xfId="0" applyFill="1" applyBorder="1" applyAlignment="1">
      <alignment horizontal="right" vertical="top"/>
    </xf>
    <xf numFmtId="0" fontId="36" fillId="37" borderId="0" xfId="0" applyFont="1" applyFill="1" applyBorder="1" applyAlignment="1" applyProtection="1">
      <alignment horizontal="right" vertical="top"/>
      <protection/>
    </xf>
    <xf numFmtId="0" fontId="26" fillId="0" borderId="0" xfId="0" applyFont="1" applyFill="1" applyBorder="1" applyAlignment="1" applyProtection="1">
      <alignment horizontal="left" vertical="top" wrapText="1"/>
      <protection/>
    </xf>
    <xf numFmtId="168" fontId="131" fillId="0" borderId="105" xfId="0" applyNumberFormat="1" applyFont="1" applyFill="1" applyBorder="1" applyAlignment="1" applyProtection="1">
      <alignment horizontal="left" vertical="top"/>
      <protection/>
    </xf>
    <xf numFmtId="0" fontId="24" fillId="37" borderId="106" xfId="0" applyFont="1" applyFill="1" applyBorder="1" applyAlignment="1" applyProtection="1">
      <alignment horizontal="left" vertical="top" wrapText="1"/>
      <protection/>
    </xf>
    <xf numFmtId="0" fontId="24" fillId="37" borderId="107" xfId="0" applyFont="1" applyFill="1" applyBorder="1" applyAlignment="1" applyProtection="1">
      <alignment horizontal="left" vertical="top" wrapText="1"/>
      <protection/>
    </xf>
    <xf numFmtId="171" fontId="29" fillId="0" borderId="105" xfId="0" applyNumberFormat="1" applyFont="1" applyFill="1" applyBorder="1" applyAlignment="1" applyProtection="1">
      <alignment horizontal="right"/>
      <protection/>
    </xf>
    <xf numFmtId="0" fontId="5" fillId="37" borderId="106" xfId="0" applyFont="1" applyFill="1" applyBorder="1" applyAlignment="1" applyProtection="1">
      <alignment horizontal="left" vertical="top" wrapText="1"/>
      <protection/>
    </xf>
    <xf numFmtId="0" fontId="5" fillId="37" borderId="107" xfId="0" applyFont="1" applyFill="1" applyBorder="1" applyAlignment="1" applyProtection="1">
      <alignment horizontal="left" vertical="top" wrapText="1"/>
      <protection/>
    </xf>
    <xf numFmtId="0" fontId="5" fillId="37" borderId="106" xfId="0" applyFont="1" applyFill="1" applyBorder="1" applyAlignment="1" applyProtection="1">
      <alignment horizontal="left" vertical="center"/>
      <protection/>
    </xf>
    <xf numFmtId="0" fontId="5" fillId="37" borderId="107" xfId="0" applyFont="1" applyFill="1" applyBorder="1" applyAlignment="1" applyProtection="1">
      <alignment horizontal="left" vertical="center"/>
      <protection/>
    </xf>
    <xf numFmtId="168" fontId="131" fillId="0" borderId="95" xfId="0" applyNumberFormat="1" applyFont="1" applyFill="1" applyBorder="1" applyAlignment="1" applyProtection="1">
      <alignment horizontal="left" vertical="top"/>
      <protection/>
    </xf>
    <xf numFmtId="0" fontId="37" fillId="37" borderId="93" xfId="0" applyFont="1" applyFill="1" applyBorder="1" applyAlignment="1" applyProtection="1">
      <alignment horizontal="left" vertical="top" wrapText="1"/>
      <protection/>
    </xf>
    <xf numFmtId="0" fontId="37" fillId="37" borderId="114" xfId="0" applyFont="1" applyFill="1" applyBorder="1" applyAlignment="1" applyProtection="1">
      <alignment horizontal="left" vertical="top" wrapText="1"/>
      <protection/>
    </xf>
    <xf numFmtId="171" fontId="137" fillId="37" borderId="95" xfId="39" applyNumberFormat="1" applyFont="1" applyFill="1" applyBorder="1" applyAlignment="1" applyProtection="1">
      <alignment horizontal="right" vertical="center" wrapText="1"/>
      <protection/>
    </xf>
    <xf numFmtId="168" fontId="131" fillId="0" borderId="99" xfId="0" applyNumberFormat="1" applyFont="1" applyFill="1" applyBorder="1" applyAlignment="1" applyProtection="1">
      <alignment horizontal="left" vertical="top"/>
      <protection/>
    </xf>
    <xf numFmtId="0" fontId="38" fillId="37" borderId="97" xfId="0" applyFont="1" applyFill="1" applyBorder="1" applyAlignment="1" applyProtection="1">
      <alignment horizontal="left" vertical="top" wrapText="1"/>
      <protection/>
    </xf>
    <xf numFmtId="171" fontId="132" fillId="0" borderId="103" xfId="39" applyNumberFormat="1" applyFont="1" applyFill="1" applyBorder="1" applyAlignment="1" applyProtection="1">
      <alignment horizontal="right" wrapText="1"/>
      <protection/>
    </xf>
    <xf numFmtId="171" fontId="137" fillId="37" borderId="99" xfId="39" applyNumberFormat="1" applyFont="1" applyFill="1" applyBorder="1" applyAlignment="1" applyProtection="1">
      <alignment horizontal="right" vertical="center" wrapText="1"/>
      <protection/>
    </xf>
    <xf numFmtId="171" fontId="132" fillId="0" borderId="107" xfId="39" applyNumberFormat="1" applyFont="1" applyFill="1" applyBorder="1" applyAlignment="1" applyProtection="1">
      <alignment horizontal="right" wrapText="1"/>
      <protection/>
    </xf>
    <xf numFmtId="168" fontId="131" fillId="0" borderId="101" xfId="0" applyNumberFormat="1" applyFont="1" applyFill="1" applyBorder="1" applyAlignment="1" applyProtection="1">
      <alignment horizontal="left" vertical="top"/>
      <protection/>
    </xf>
    <xf numFmtId="0" fontId="37" fillId="37" borderId="102" xfId="0" applyFont="1" applyFill="1" applyBorder="1" applyAlignment="1" applyProtection="1">
      <alignment horizontal="left" vertical="center" wrapText="1"/>
      <protection/>
    </xf>
    <xf numFmtId="0" fontId="24" fillId="0" borderId="107" xfId="0" applyFont="1" applyFill="1" applyBorder="1" applyAlignment="1" applyProtection="1">
      <alignment horizontal="left" vertical="top" wrapText="1"/>
      <protection/>
    </xf>
    <xf numFmtId="171" fontId="29" fillId="0" borderId="101" xfId="0" applyNumberFormat="1" applyFont="1" applyFill="1" applyBorder="1" applyAlignment="1" applyProtection="1">
      <alignment horizontal="right"/>
      <protection/>
    </xf>
    <xf numFmtId="0" fontId="5" fillId="37" borderId="93" xfId="0" applyFont="1" applyFill="1" applyBorder="1" applyAlignment="1" applyProtection="1">
      <alignment horizontal="left" vertical="top" wrapText="1"/>
      <protection/>
    </xf>
    <xf numFmtId="0" fontId="5" fillId="37" borderId="114" xfId="0" applyFont="1" applyFill="1" applyBorder="1" applyAlignment="1" applyProtection="1">
      <alignment horizontal="left" vertical="top" wrapText="1"/>
      <protection/>
    </xf>
    <xf numFmtId="171" fontId="29" fillId="0" borderId="99" xfId="0" applyNumberFormat="1" applyFont="1" applyFill="1" applyBorder="1" applyAlignment="1" applyProtection="1">
      <alignment horizontal="right"/>
      <protection/>
    </xf>
    <xf numFmtId="0" fontId="5" fillId="37" borderId="94" xfId="0" applyFont="1" applyFill="1" applyBorder="1" applyAlignment="1" applyProtection="1">
      <alignment horizontal="left" vertical="top" wrapText="1"/>
      <protection/>
    </xf>
    <xf numFmtId="169" fontId="132" fillId="0" borderId="95" xfId="39" applyNumberFormat="1" applyFont="1" applyFill="1" applyBorder="1" applyAlignment="1" applyProtection="1">
      <alignment horizontal="right" wrapText="1"/>
      <protection/>
    </xf>
    <xf numFmtId="0" fontId="28" fillId="37" borderId="0" xfId="0" applyFont="1" applyFill="1" applyBorder="1" applyAlignment="1" applyProtection="1">
      <alignment horizontal="left" vertical="top" wrapText="1"/>
      <protection/>
    </xf>
    <xf numFmtId="170" fontId="28" fillId="0" borderId="103" xfId="0" applyNumberFormat="1" applyFont="1" applyFill="1" applyBorder="1" applyAlignment="1" applyProtection="1">
      <alignment wrapText="1"/>
      <protection/>
    </xf>
    <xf numFmtId="169" fontId="132" fillId="0" borderId="99" xfId="39" applyNumberFormat="1" applyFont="1" applyFill="1" applyBorder="1" applyAlignment="1" applyProtection="1">
      <alignment horizontal="right" wrapText="1"/>
      <protection/>
    </xf>
    <xf numFmtId="0" fontId="28" fillId="37" borderId="98" xfId="0" applyFont="1" applyFill="1" applyBorder="1" applyAlignment="1" applyProtection="1">
      <alignment horizontal="left" vertical="top" wrapText="1"/>
      <protection/>
    </xf>
    <xf numFmtId="170" fontId="28" fillId="0" borderId="98" xfId="0" applyNumberFormat="1" applyFont="1" applyFill="1" applyBorder="1" applyAlignment="1" applyProtection="1">
      <alignment wrapText="1"/>
      <protection/>
    </xf>
    <xf numFmtId="169" fontId="132" fillId="0" borderId="101" xfId="39" applyNumberFormat="1" applyFont="1" applyFill="1" applyBorder="1" applyAlignment="1" applyProtection="1">
      <alignment horizontal="right" wrapText="1"/>
      <protection/>
    </xf>
    <xf numFmtId="0" fontId="123" fillId="39" borderId="100" xfId="0" applyFont="1" applyFill="1" applyBorder="1" applyAlignment="1">
      <alignment horizontal="left" vertical="top"/>
    </xf>
    <xf numFmtId="168" fontId="131" fillId="37" borderId="95" xfId="0" applyNumberFormat="1" applyFont="1" applyFill="1" applyBorder="1" applyAlignment="1" applyProtection="1">
      <alignment horizontal="left" vertical="top"/>
      <protection/>
    </xf>
    <xf numFmtId="0" fontId="29" fillId="37" borderId="93" xfId="0" applyFont="1" applyFill="1" applyBorder="1" applyAlignment="1" applyProtection="1">
      <alignment horizontal="left" vertical="top" wrapText="1"/>
      <protection/>
    </xf>
    <xf numFmtId="0" fontId="29" fillId="37" borderId="114" xfId="0" applyFont="1" applyFill="1" applyBorder="1" applyAlignment="1" applyProtection="1">
      <alignment horizontal="left" vertical="top" wrapText="1"/>
      <protection/>
    </xf>
    <xf numFmtId="171" fontId="29" fillId="37" borderId="114" xfId="0" applyNumberFormat="1" applyFont="1" applyFill="1" applyBorder="1" applyAlignment="1" applyProtection="1">
      <alignment horizontal="right" vertical="center"/>
      <protection/>
    </xf>
    <xf numFmtId="0" fontId="131" fillId="37" borderId="99" xfId="0" applyFont="1" applyFill="1" applyBorder="1" applyAlignment="1" applyProtection="1">
      <alignment horizontal="left" vertical="top"/>
      <protection/>
    </xf>
    <xf numFmtId="0" fontId="29" fillId="37" borderId="97" xfId="0" applyFont="1" applyFill="1" applyBorder="1" applyAlignment="1" applyProtection="1">
      <alignment horizontal="left" vertical="top" wrapText="1"/>
      <protection/>
    </xf>
    <xf numFmtId="171" fontId="29" fillId="10" borderId="103" xfId="0" applyNumberFormat="1" applyFont="1" applyFill="1" applyBorder="1" applyAlignment="1" applyProtection="1">
      <alignment horizontal="right"/>
      <protection locked="0"/>
    </xf>
    <xf numFmtId="171" fontId="131" fillId="37" borderId="128" xfId="0" applyNumberFormat="1" applyFont="1" applyFill="1" applyBorder="1" applyAlignment="1" applyProtection="1">
      <alignment horizontal="right" vertical="center"/>
      <protection/>
    </xf>
    <xf numFmtId="171" fontId="131" fillId="10" borderId="107" xfId="0" applyNumberFormat="1" applyFont="1" applyFill="1" applyBorder="1" applyAlignment="1" applyProtection="1">
      <alignment horizontal="right"/>
      <protection locked="0"/>
    </xf>
    <xf numFmtId="171" fontId="131" fillId="37" borderId="101" xfId="0" applyNumberFormat="1" applyFont="1" applyFill="1" applyBorder="1" applyAlignment="1" applyProtection="1">
      <alignment horizontal="right" vertical="center"/>
      <protection/>
    </xf>
    <xf numFmtId="0" fontId="131" fillId="37" borderId="101" xfId="0" applyFont="1" applyFill="1" applyBorder="1" applyAlignment="1" applyProtection="1">
      <alignment horizontal="left" vertical="top"/>
      <protection/>
    </xf>
    <xf numFmtId="0" fontId="29" fillId="37" borderId="102" xfId="0" applyFont="1" applyFill="1" applyBorder="1" applyAlignment="1" applyProtection="1">
      <alignment horizontal="left" vertical="top" wrapText="1"/>
      <protection/>
    </xf>
    <xf numFmtId="171" fontId="131" fillId="37" borderId="103" xfId="0" applyNumberFormat="1" applyFont="1" applyFill="1" applyBorder="1" applyAlignment="1" applyProtection="1">
      <alignment horizontal="right" vertical="center"/>
      <protection/>
    </xf>
    <xf numFmtId="168" fontId="131" fillId="37" borderId="99" xfId="0" applyNumberFormat="1" applyFont="1" applyFill="1" applyBorder="1" applyAlignment="1" applyProtection="1">
      <alignment horizontal="left" vertical="top"/>
      <protection/>
    </xf>
    <xf numFmtId="0" fontId="29" fillId="37" borderId="0" xfId="0" applyFont="1" applyFill="1" applyBorder="1" applyAlignment="1" applyProtection="1">
      <alignment horizontal="left" vertical="top" wrapText="1"/>
      <protection/>
    </xf>
    <xf numFmtId="171" fontId="29" fillId="10" borderId="103" xfId="0" applyNumberFormat="1" applyFont="1" applyFill="1" applyBorder="1" applyAlignment="1" applyProtection="1">
      <alignment horizontal="right" vertical="center"/>
      <protection locked="0"/>
    </xf>
    <xf numFmtId="171" fontId="29" fillId="37" borderId="128" xfId="0" applyNumberFormat="1" applyFont="1" applyFill="1" applyBorder="1" applyAlignment="1" applyProtection="1">
      <alignment horizontal="right" vertical="center"/>
      <protection/>
    </xf>
    <xf numFmtId="171" fontId="29" fillId="10" borderId="107" xfId="0" applyNumberFormat="1" applyFont="1" applyFill="1" applyBorder="1" applyAlignment="1" applyProtection="1">
      <alignment horizontal="right" vertical="center"/>
      <protection locked="0"/>
    </xf>
    <xf numFmtId="171" fontId="29" fillId="37" borderId="101" xfId="0" applyNumberFormat="1" applyFont="1" applyFill="1" applyBorder="1" applyAlignment="1" applyProtection="1">
      <alignment horizontal="right" vertical="center"/>
      <protection/>
    </xf>
    <xf numFmtId="0" fontId="29" fillId="37" borderId="98" xfId="0" applyFont="1" applyFill="1" applyBorder="1" applyAlignment="1" applyProtection="1">
      <alignment horizontal="left" vertical="top" wrapText="1"/>
      <protection/>
    </xf>
    <xf numFmtId="0" fontId="24" fillId="37" borderId="103" xfId="0" applyFont="1" applyFill="1" applyBorder="1" applyAlignment="1" applyProtection="1">
      <alignment horizontal="left" vertical="top" wrapText="1"/>
      <protection/>
    </xf>
    <xf numFmtId="171" fontId="29" fillId="37" borderId="105" xfId="0" applyNumberFormat="1" applyFont="1" applyFill="1" applyBorder="1" applyAlignment="1" applyProtection="1">
      <alignment horizontal="right" vertical="center"/>
      <protection/>
    </xf>
    <xf numFmtId="0" fontId="24" fillId="37" borderId="106" xfId="0" applyFont="1" applyFill="1" applyBorder="1" applyAlignment="1" applyProtection="1">
      <alignment horizontal="left" vertical="top"/>
      <protection/>
    </xf>
    <xf numFmtId="0" fontId="24" fillId="37" borderId="107" xfId="0" applyFont="1" applyFill="1" applyBorder="1" applyAlignment="1" applyProtection="1">
      <alignment horizontal="left" vertical="top"/>
      <protection/>
    </xf>
    <xf numFmtId="171" fontId="29" fillId="0" borderId="105" xfId="0" applyNumberFormat="1" applyFont="1" applyFill="1" applyBorder="1" applyAlignment="1" applyProtection="1">
      <alignment horizontal="right" vertical="center"/>
      <protection/>
    </xf>
    <xf numFmtId="0" fontId="5" fillId="37" borderId="107" xfId="0" applyFont="1" applyFill="1" applyBorder="1" applyAlignment="1" applyProtection="1">
      <alignment horizontal="left" vertical="top"/>
      <protection/>
    </xf>
    <xf numFmtId="0" fontId="5" fillId="37" borderId="113" xfId="0" applyFont="1" applyFill="1" applyBorder="1" applyAlignment="1" applyProtection="1">
      <alignment horizontal="left" vertical="top" wrapText="1"/>
      <protection/>
    </xf>
    <xf numFmtId="171" fontId="132" fillId="10" borderId="92" xfId="39" applyNumberFormat="1" applyFont="1" applyBorder="1" applyAlignment="1" applyProtection="1">
      <alignment horizontal="right" wrapText="1"/>
      <protection locked="0"/>
    </xf>
    <xf numFmtId="0" fontId="34" fillId="0" borderId="93" xfId="0" applyFont="1" applyFill="1" applyBorder="1" applyAlignment="1" applyProtection="1">
      <alignment horizontal="left" vertical="top" wrapText="1"/>
      <protection/>
    </xf>
    <xf numFmtId="0" fontId="34" fillId="0" borderId="114" xfId="0" applyFont="1" applyFill="1" applyBorder="1" applyAlignment="1" applyProtection="1">
      <alignment horizontal="left" vertical="top" wrapText="1"/>
      <protection/>
    </xf>
    <xf numFmtId="173" fontId="137" fillId="0" borderId="95" xfId="39" applyNumberFormat="1" applyFont="1" applyFill="1" applyBorder="1" applyAlignment="1" applyProtection="1">
      <alignment horizontal="center"/>
      <protection locked="0"/>
    </xf>
    <xf numFmtId="171" fontId="131" fillId="0" borderId="103" xfId="0" applyNumberFormat="1" applyFont="1" applyFill="1" applyBorder="1" applyAlignment="1" applyProtection="1">
      <alignment horizontal="right" wrapText="1"/>
      <protection/>
    </xf>
    <xf numFmtId="173" fontId="137" fillId="0" borderId="99" xfId="39" applyNumberFormat="1" applyFont="1" applyFill="1" applyBorder="1" applyAlignment="1" applyProtection="1">
      <alignment horizontal="center"/>
      <protection locked="0"/>
    </xf>
    <xf numFmtId="171" fontId="131" fillId="0" borderId="107" xfId="0" applyNumberFormat="1" applyFont="1" applyFill="1" applyBorder="1" applyAlignment="1" applyProtection="1">
      <alignment horizontal="right" wrapText="1"/>
      <protection/>
    </xf>
    <xf numFmtId="173" fontId="137" fillId="0" borderId="101" xfId="39" applyNumberFormat="1" applyFont="1" applyFill="1" applyBorder="1" applyAlignment="1" applyProtection="1">
      <alignment horizontal="center"/>
      <protection locked="0"/>
    </xf>
    <xf numFmtId="0" fontId="111" fillId="0" borderId="128" xfId="0" applyFont="1" applyFill="1" applyBorder="1" applyAlignment="1" applyProtection="1">
      <alignment horizontal="left" vertical="top" wrapText="1"/>
      <protection/>
    </xf>
    <xf numFmtId="171" fontId="132" fillId="0" borderId="99" xfId="39" applyNumberFormat="1" applyFont="1" applyFill="1" applyBorder="1" applyAlignment="1" applyProtection="1">
      <alignment/>
      <protection/>
    </xf>
    <xf numFmtId="173" fontId="29" fillId="0" borderId="95" xfId="0" applyNumberFormat="1" applyFont="1" applyFill="1" applyBorder="1" applyAlignment="1" applyProtection="1">
      <alignment horizontal="center"/>
      <protection/>
    </xf>
    <xf numFmtId="0" fontId="28" fillId="37" borderId="97" xfId="0" applyFont="1" applyFill="1" applyBorder="1" applyAlignment="1" applyProtection="1">
      <alignment horizontal="left" vertical="top" wrapText="1"/>
      <protection/>
    </xf>
    <xf numFmtId="171" fontId="28" fillId="37" borderId="103" xfId="0" applyNumberFormat="1" applyFont="1" applyFill="1" applyBorder="1" applyAlignment="1" applyProtection="1">
      <alignment horizontal="right" wrapText="1"/>
      <protection/>
    </xf>
    <xf numFmtId="173" fontId="29" fillId="0" borderId="99" xfId="0" applyNumberFormat="1" applyFont="1" applyFill="1" applyBorder="1" applyAlignment="1" applyProtection="1">
      <alignment horizontal="center"/>
      <protection/>
    </xf>
    <xf numFmtId="171" fontId="28" fillId="37" borderId="107" xfId="0" applyNumberFormat="1" applyFont="1" applyFill="1" applyBorder="1" applyAlignment="1" applyProtection="1">
      <alignment horizontal="right" wrapText="1"/>
      <protection/>
    </xf>
    <xf numFmtId="173" fontId="29" fillId="0" borderId="101" xfId="0" applyNumberFormat="1" applyFont="1" applyFill="1" applyBorder="1" applyAlignment="1" applyProtection="1">
      <alignment horizontal="center"/>
      <protection/>
    </xf>
    <xf numFmtId="0" fontId="5" fillId="37" borderId="102" xfId="0" applyFont="1" applyFill="1" applyBorder="1" applyAlignment="1" applyProtection="1">
      <alignment horizontal="left" vertical="top" wrapText="1"/>
      <protection/>
    </xf>
    <xf numFmtId="0" fontId="5" fillId="37" borderId="103" xfId="0" applyFont="1" applyFill="1" applyBorder="1" applyAlignment="1" applyProtection="1">
      <alignment horizontal="left" vertical="top" wrapText="1"/>
      <protection/>
    </xf>
    <xf numFmtId="168" fontId="131" fillId="37" borderId="105" xfId="0" applyNumberFormat="1" applyFont="1" applyFill="1" applyBorder="1" applyAlignment="1" applyProtection="1">
      <alignment horizontal="left" vertical="top"/>
      <protection/>
    </xf>
    <xf numFmtId="0" fontId="24" fillId="0" borderId="106" xfId="0" applyFont="1" applyFill="1" applyBorder="1" applyAlignment="1" applyProtection="1">
      <alignment horizontal="left" vertical="top" wrapText="1"/>
      <protection/>
    </xf>
    <xf numFmtId="171" fontId="132" fillId="10" borderId="105" xfId="39" applyNumberFormat="1" applyFont="1" applyFill="1" applyBorder="1" applyAlignment="1" applyProtection="1">
      <alignment wrapText="1"/>
      <protection locked="0"/>
    </xf>
    <xf numFmtId="171" fontId="29" fillId="10" borderId="105" xfId="0" applyNumberFormat="1" applyFont="1" applyFill="1" applyBorder="1" applyAlignment="1" applyProtection="1">
      <alignment/>
      <protection locked="0"/>
    </xf>
    <xf numFmtId="171" fontId="132" fillId="37" borderId="105" xfId="39" applyNumberFormat="1" applyFont="1" applyFill="1" applyBorder="1" applyAlignment="1" applyProtection="1">
      <alignment horizontal="right" vertical="center" wrapText="1"/>
      <protection/>
    </xf>
    <xf numFmtId="168" fontId="133" fillId="37" borderId="100" xfId="0" applyNumberFormat="1" applyFont="1" applyFill="1" applyBorder="1" applyAlignment="1" applyProtection="1">
      <alignment horizontal="left" vertical="top"/>
      <protection/>
    </xf>
    <xf numFmtId="0" fontId="31" fillId="37" borderId="100" xfId="0" applyFont="1" applyFill="1" applyBorder="1" applyAlignment="1" applyProtection="1">
      <alignment horizontal="left" vertical="top" wrapText="1"/>
      <protection/>
    </xf>
    <xf numFmtId="171" fontId="138" fillId="37" borderId="0" xfId="39" applyNumberFormat="1" applyFont="1" applyFill="1" applyBorder="1" applyAlignment="1" applyProtection="1">
      <alignment horizontal="right" vertical="center" wrapText="1"/>
      <protection/>
    </xf>
    <xf numFmtId="0" fontId="139" fillId="9" borderId="105" xfId="38" applyFont="1" applyBorder="1" applyAlignment="1" applyProtection="1">
      <alignment horizontal="center" vertical="center"/>
      <protection/>
    </xf>
    <xf numFmtId="0" fontId="139" fillId="9" borderId="106" xfId="38" applyFont="1" applyBorder="1" applyAlignment="1" applyProtection="1">
      <alignment horizontal="center" vertical="center"/>
      <protection/>
    </xf>
    <xf numFmtId="0" fontId="139" fillId="9" borderId="107" xfId="38" applyFont="1" applyBorder="1" applyAlignment="1" applyProtection="1">
      <alignment horizontal="center" vertical="center"/>
      <protection/>
    </xf>
    <xf numFmtId="169" fontId="29" fillId="37" borderId="107" xfId="0" applyNumberFormat="1" applyFont="1" applyFill="1" applyBorder="1" applyAlignment="1" applyProtection="1">
      <alignment horizontal="right" vertical="center"/>
      <protection/>
    </xf>
    <xf numFmtId="0" fontId="24" fillId="0" borderId="94" xfId="0" applyNumberFormat="1" applyFont="1" applyFill="1" applyBorder="1" applyAlignment="1" applyProtection="1">
      <alignment horizontal="left" vertical="top" wrapText="1"/>
      <protection/>
    </xf>
    <xf numFmtId="0" fontId="24" fillId="0" borderId="114" xfId="0" applyNumberFormat="1" applyFont="1" applyFill="1" applyBorder="1" applyAlignment="1" applyProtection="1">
      <alignment horizontal="left" vertical="top" wrapText="1"/>
      <protection/>
    </xf>
    <xf numFmtId="171" fontId="137" fillId="37" borderId="95" xfId="39" applyNumberFormat="1" applyFont="1" applyFill="1" applyBorder="1" applyAlignment="1" applyProtection="1">
      <alignment horizontal="center" vertical="center" wrapText="1"/>
      <protection/>
    </xf>
    <xf numFmtId="171" fontId="132" fillId="10" borderId="103" xfId="39" applyNumberFormat="1" applyFont="1" applyBorder="1" applyAlignment="1" applyProtection="1">
      <alignment horizontal="right" wrapText="1"/>
      <protection locked="0"/>
    </xf>
    <xf numFmtId="171" fontId="137" fillId="37" borderId="99" xfId="39" applyNumberFormat="1" applyFont="1" applyFill="1" applyBorder="1" applyAlignment="1" applyProtection="1">
      <alignment horizontal="center" vertical="center" wrapText="1"/>
      <protection/>
    </xf>
    <xf numFmtId="171" fontId="137" fillId="37" borderId="101" xfId="39" applyNumberFormat="1" applyFont="1" applyFill="1" applyBorder="1" applyAlignment="1" applyProtection="1">
      <alignment horizontal="center" vertical="center" wrapText="1"/>
      <protection/>
    </xf>
    <xf numFmtId="171" fontId="29" fillId="37" borderId="105" xfId="0" applyNumberFormat="1" applyFont="1" applyFill="1" applyBorder="1" applyAlignment="1" applyProtection="1">
      <alignment horizontal="right"/>
      <protection/>
    </xf>
    <xf numFmtId="0" fontId="0" fillId="37" borderId="0" xfId="0" applyFill="1" applyBorder="1" applyAlignment="1" applyProtection="1">
      <alignment horizontal="left" vertical="top"/>
      <protection/>
    </xf>
    <xf numFmtId="0" fontId="5" fillId="37" borderId="93" xfId="0" applyFont="1" applyFill="1" applyBorder="1" applyAlignment="1" applyProtection="1">
      <alignment horizontal="left" vertical="top"/>
      <protection/>
    </xf>
    <xf numFmtId="0" fontId="5" fillId="37" borderId="114" xfId="0" applyFont="1" applyFill="1" applyBorder="1" applyAlignment="1" applyProtection="1">
      <alignment horizontal="left" vertical="top"/>
      <protection/>
    </xf>
    <xf numFmtId="171" fontId="29" fillId="0" borderId="95" xfId="0" applyNumberFormat="1" applyFont="1" applyFill="1" applyBorder="1" applyAlignment="1" applyProtection="1">
      <alignment horizontal="right" vertical="center"/>
      <protection/>
    </xf>
    <xf numFmtId="0" fontId="38" fillId="0" borderId="0" xfId="0" applyFont="1" applyFill="1" applyBorder="1" applyAlignment="1" applyProtection="1">
      <alignment horizontal="left" vertical="top"/>
      <protection/>
    </xf>
    <xf numFmtId="171" fontId="137" fillId="0" borderId="95" xfId="39" applyNumberFormat="1" applyFont="1" applyFill="1" applyBorder="1" applyAlignment="1" applyProtection="1">
      <alignment horizontal="center" wrapText="1"/>
      <protection locked="0"/>
    </xf>
    <xf numFmtId="171" fontId="131" fillId="37" borderId="103" xfId="0" applyNumberFormat="1" applyFont="1" applyFill="1" applyBorder="1" applyAlignment="1" applyProtection="1">
      <alignment horizontal="right" wrapText="1"/>
      <protection/>
    </xf>
    <xf numFmtId="171" fontId="137" fillId="0" borderId="99" xfId="39" applyNumberFormat="1" applyFont="1" applyFill="1" applyBorder="1" applyAlignment="1" applyProtection="1">
      <alignment horizontal="center" wrapText="1"/>
      <protection locked="0"/>
    </xf>
    <xf numFmtId="0" fontId="5" fillId="37" borderId="97" xfId="0" applyFont="1" applyFill="1" applyBorder="1" applyAlignment="1" applyProtection="1">
      <alignment horizontal="left" vertical="top" wrapText="1"/>
      <protection/>
    </xf>
    <xf numFmtId="171" fontId="131" fillId="37" borderId="107" xfId="0" applyNumberFormat="1" applyFont="1" applyFill="1" applyBorder="1" applyAlignment="1" applyProtection="1">
      <alignment horizontal="right"/>
      <protection/>
    </xf>
    <xf numFmtId="171" fontId="137" fillId="0" borderId="101" xfId="39" applyNumberFormat="1" applyFont="1" applyFill="1" applyBorder="1" applyAlignment="1" applyProtection="1">
      <alignment horizontal="center" wrapText="1"/>
      <protection locked="0"/>
    </xf>
    <xf numFmtId="0" fontId="5" fillId="37" borderId="102" xfId="0" applyFont="1" applyFill="1" applyBorder="1" applyAlignment="1" applyProtection="1">
      <alignment horizontal="left" vertical="top"/>
      <protection/>
    </xf>
    <xf numFmtId="0" fontId="111" fillId="37" borderId="103" xfId="0" applyFont="1" applyFill="1" applyBorder="1" applyAlignment="1" applyProtection="1">
      <alignment horizontal="left" vertical="top"/>
      <protection/>
    </xf>
    <xf numFmtId="181" fontId="29" fillId="0" borderId="95" xfId="0" applyNumberFormat="1" applyFont="1" applyFill="1" applyBorder="1" applyAlignment="1" applyProtection="1">
      <alignment horizontal="right"/>
      <protection/>
    </xf>
    <xf numFmtId="0" fontId="5" fillId="35" borderId="97" xfId="0" applyFont="1" applyFill="1" applyBorder="1" applyAlignment="1" applyProtection="1">
      <alignment vertical="top" wrapText="1"/>
      <protection/>
    </xf>
    <xf numFmtId="0" fontId="134" fillId="0" borderId="96" xfId="0" applyFont="1" applyFill="1" applyBorder="1" applyAlignment="1" applyProtection="1">
      <alignment vertical="top" wrapText="1"/>
      <protection/>
    </xf>
    <xf numFmtId="0" fontId="5" fillId="37" borderId="97" xfId="0" applyFont="1" applyFill="1" applyBorder="1" applyAlignment="1" applyProtection="1">
      <alignment vertical="top" wrapText="1"/>
      <protection/>
    </xf>
    <xf numFmtId="171" fontId="28" fillId="10" borderId="107" xfId="0" applyNumberFormat="1" applyFont="1" applyFill="1" applyBorder="1" applyAlignment="1" applyProtection="1">
      <alignment horizontal="right" wrapText="1"/>
      <protection locked="0"/>
    </xf>
    <xf numFmtId="169" fontId="137" fillId="0" borderId="101" xfId="39" applyNumberFormat="1" applyFont="1" applyFill="1" applyBorder="1" applyAlignment="1" applyProtection="1">
      <alignment horizontal="right" wrapText="1"/>
      <protection locked="0"/>
    </xf>
    <xf numFmtId="0" fontId="5" fillId="37" borderId="102" xfId="0" applyFont="1" applyFill="1" applyBorder="1" applyAlignment="1" applyProtection="1">
      <alignment vertical="top" wrapText="1"/>
      <protection/>
    </xf>
    <xf numFmtId="0" fontId="5" fillId="37" borderId="103" xfId="0" applyFont="1" applyFill="1" applyBorder="1" applyAlignment="1" applyProtection="1">
      <alignment vertical="top" wrapText="1"/>
      <protection/>
    </xf>
    <xf numFmtId="171" fontId="132" fillId="0" borderId="101" xfId="39" applyNumberFormat="1" applyFont="1" applyFill="1" applyBorder="1" applyAlignment="1" applyProtection="1">
      <alignment horizontal="right" wrapText="1"/>
      <protection/>
    </xf>
    <xf numFmtId="0" fontId="28" fillId="37" borderId="93" xfId="0" applyFont="1" applyFill="1" applyBorder="1" applyAlignment="1" applyProtection="1">
      <alignment horizontal="left" vertical="top" wrapText="1"/>
      <protection/>
    </xf>
    <xf numFmtId="0" fontId="28" fillId="37" borderId="114" xfId="0" applyFont="1" applyFill="1" applyBorder="1" applyAlignment="1" applyProtection="1">
      <alignment horizontal="left" vertical="top" wrapText="1"/>
      <protection/>
    </xf>
    <xf numFmtId="171" fontId="132" fillId="0" borderId="95" xfId="39" applyNumberFormat="1" applyFont="1" applyFill="1" applyBorder="1" applyAlignment="1" applyProtection="1">
      <alignment horizontal="center" wrapText="1"/>
      <protection/>
    </xf>
    <xf numFmtId="3" fontId="28" fillId="37" borderId="103" xfId="0" applyNumberFormat="1" applyFont="1" applyFill="1" applyBorder="1" applyAlignment="1" applyProtection="1">
      <alignment horizontal="right" wrapText="1"/>
      <protection/>
    </xf>
    <xf numFmtId="171" fontId="132" fillId="0" borderId="99" xfId="39" applyNumberFormat="1" applyFont="1" applyFill="1" applyBorder="1" applyAlignment="1" applyProtection="1">
      <alignment horizontal="center" wrapText="1"/>
      <protection/>
    </xf>
    <xf numFmtId="3" fontId="28" fillId="37" borderId="107" xfId="0" applyNumberFormat="1" applyFont="1" applyFill="1" applyBorder="1" applyAlignment="1" applyProtection="1">
      <alignment horizontal="right" wrapText="1"/>
      <protection/>
    </xf>
    <xf numFmtId="171" fontId="132" fillId="0" borderId="101" xfId="39" applyNumberFormat="1" applyFont="1" applyFill="1" applyBorder="1" applyAlignment="1" applyProtection="1">
      <alignment horizontal="center" wrapText="1"/>
      <protection/>
    </xf>
    <xf numFmtId="0" fontId="28" fillId="37" borderId="102" xfId="0" applyFont="1" applyFill="1" applyBorder="1" applyAlignment="1" applyProtection="1">
      <alignment vertical="top" wrapText="1"/>
      <protection/>
    </xf>
    <xf numFmtId="171" fontId="132" fillId="0" borderId="105" xfId="39" applyNumberFormat="1" applyFont="1" applyFill="1" applyBorder="1" applyAlignment="1" applyProtection="1">
      <alignment horizontal="right" wrapText="1"/>
      <protection/>
    </xf>
    <xf numFmtId="168" fontId="131" fillId="0" borderId="99" xfId="0" applyNumberFormat="1" applyFont="1" applyFill="1" applyBorder="1" applyAlignment="1" applyProtection="1">
      <alignment vertical="top"/>
      <protection/>
    </xf>
    <xf numFmtId="171" fontId="28" fillId="10" borderId="103" xfId="0" applyNumberFormat="1" applyFont="1" applyFill="1" applyBorder="1" applyAlignment="1" applyProtection="1">
      <alignment horizontal="right" wrapText="1"/>
      <protection locked="0"/>
    </xf>
    <xf numFmtId="168" fontId="131" fillId="0" borderId="0" xfId="0" applyNumberFormat="1" applyFont="1" applyFill="1" applyBorder="1" applyAlignment="1" applyProtection="1">
      <alignment horizontal="left" vertical="top"/>
      <protection/>
    </xf>
    <xf numFmtId="0" fontId="5" fillId="37" borderId="0" xfId="0" applyFont="1" applyFill="1" applyBorder="1" applyAlignment="1" applyProtection="1">
      <alignment vertical="top" wrapText="1"/>
      <protection/>
    </xf>
    <xf numFmtId="171" fontId="132" fillId="0" borderId="0" xfId="39" applyNumberFormat="1" applyFont="1" applyFill="1" applyBorder="1" applyAlignment="1" applyProtection="1">
      <alignment horizontal="right" wrapText="1"/>
      <protection/>
    </xf>
    <xf numFmtId="0" fontId="123" fillId="39" borderId="77" xfId="0" applyFont="1" applyFill="1" applyBorder="1" applyAlignment="1">
      <alignment horizontal="left" vertical="top"/>
    </xf>
    <xf numFmtId="0" fontId="111" fillId="37" borderId="106" xfId="0" applyFont="1" applyFill="1" applyBorder="1" applyAlignment="1" applyProtection="1">
      <alignment horizontal="left" vertical="center" wrapText="1"/>
      <protection/>
    </xf>
    <xf numFmtId="0" fontId="111" fillId="37" borderId="107" xfId="0" applyFont="1" applyFill="1" applyBorder="1" applyAlignment="1" applyProtection="1">
      <alignment horizontal="left" vertical="center" wrapText="1"/>
      <protection/>
    </xf>
    <xf numFmtId="0" fontId="111" fillId="37" borderId="106" xfId="0" applyFont="1" applyFill="1" applyBorder="1" applyAlignment="1" applyProtection="1">
      <alignment horizontal="left" vertical="top" wrapText="1"/>
      <protection/>
    </xf>
    <xf numFmtId="0" fontId="111" fillId="37" borderId="107" xfId="0" applyFont="1" applyFill="1" applyBorder="1" applyAlignment="1" applyProtection="1">
      <alignment horizontal="left" vertical="top" wrapText="1"/>
      <protection/>
    </xf>
    <xf numFmtId="171" fontId="29" fillId="10" borderId="95" xfId="0" applyNumberFormat="1" applyFont="1" applyFill="1" applyBorder="1" applyAlignment="1" applyProtection="1">
      <alignment horizontal="right"/>
      <protection locked="0"/>
    </xf>
    <xf numFmtId="171" fontId="132" fillId="37" borderId="105" xfId="39" applyNumberFormat="1" applyFont="1" applyFill="1" applyBorder="1" applyAlignment="1" applyProtection="1">
      <alignment horizontal="right" wrapText="1"/>
      <protection/>
    </xf>
    <xf numFmtId="171" fontId="132" fillId="37" borderId="105" xfId="40" applyNumberFormat="1" applyFont="1" applyFill="1" applyBorder="1" applyAlignment="1" applyProtection="1">
      <alignment horizontal="right" wrapText="1"/>
      <protection/>
    </xf>
    <xf numFmtId="0" fontId="24" fillId="0" borderId="106" xfId="32" applyFont="1" applyFill="1" applyBorder="1" applyAlignment="1" applyProtection="1">
      <alignment horizontal="left" vertical="top" wrapText="1"/>
      <protection/>
    </xf>
    <xf numFmtId="0" fontId="24" fillId="0" borderId="107" xfId="32" applyFont="1" applyFill="1" applyBorder="1" applyAlignment="1" applyProtection="1">
      <alignment horizontal="left" vertical="top" wrapText="1"/>
      <protection/>
    </xf>
    <xf numFmtId="169" fontId="132" fillId="37" borderId="105" xfId="39" applyNumberFormat="1" applyFont="1" applyFill="1" applyBorder="1" applyAlignment="1" applyProtection="1">
      <alignment horizontal="right" wrapText="1"/>
      <protection/>
    </xf>
    <xf numFmtId="0" fontId="130" fillId="40" borderId="106" xfId="0" applyFont="1" applyFill="1" applyBorder="1" applyAlignment="1" applyProtection="1">
      <alignment horizontal="left" vertical="center" wrapText="1"/>
      <protection/>
    </xf>
    <xf numFmtId="0" fontId="130" fillId="40" borderId="100" xfId="0" applyFont="1" applyFill="1" applyBorder="1" applyAlignment="1" applyProtection="1">
      <alignment horizontal="left" vertical="center"/>
      <protection/>
    </xf>
    <xf numFmtId="0" fontId="130" fillId="40" borderId="107" xfId="0" applyFont="1" applyFill="1" applyBorder="1" applyAlignment="1" applyProtection="1">
      <alignment horizontal="left" vertical="center"/>
      <protection/>
    </xf>
    <xf numFmtId="168" fontId="137" fillId="37" borderId="94" xfId="40" applyNumberFormat="1" applyFont="1" applyFill="1" applyBorder="1" applyAlignment="1" applyProtection="1">
      <alignment horizontal="left" vertical="top" wrapText="1"/>
      <protection/>
    </xf>
    <xf numFmtId="168" fontId="137" fillId="37" borderId="94" xfId="40" applyNumberFormat="1" applyFont="1" applyFill="1" applyBorder="1" applyAlignment="1" applyProtection="1">
      <alignment horizontal="left" vertical="top"/>
      <protection/>
    </xf>
    <xf numFmtId="0" fontId="130" fillId="9" borderId="98" xfId="38" applyFont="1" applyBorder="1" applyAlignment="1" applyProtection="1">
      <alignment horizontal="center" vertical="center"/>
      <protection/>
    </xf>
    <xf numFmtId="169" fontId="29" fillId="10" borderId="105" xfId="0" applyNumberFormat="1" applyFont="1" applyFill="1" applyBorder="1" applyAlignment="1" applyProtection="1">
      <alignment horizontal="right"/>
      <protection locked="0"/>
    </xf>
    <xf numFmtId="169" fontId="29" fillId="0" borderId="95" xfId="0" applyNumberFormat="1" applyFont="1" applyFill="1" applyBorder="1" applyAlignment="1" applyProtection="1">
      <alignment horizontal="center"/>
      <protection/>
    </xf>
    <xf numFmtId="170" fontId="28" fillId="10" borderId="103" xfId="0" applyNumberFormat="1" applyFont="1" applyFill="1" applyBorder="1" applyAlignment="1" applyProtection="1">
      <alignment horizontal="right" wrapText="1"/>
      <protection locked="0"/>
    </xf>
    <xf numFmtId="169" fontId="29" fillId="0" borderId="101" xfId="0" applyNumberFormat="1" applyFont="1" applyFill="1" applyBorder="1" applyAlignment="1" applyProtection="1">
      <alignment horizontal="center"/>
      <protection/>
    </xf>
    <xf numFmtId="169" fontId="29" fillId="10" borderId="101" xfId="0" applyNumberFormat="1" applyFont="1" applyFill="1" applyBorder="1" applyAlignment="1" applyProtection="1">
      <alignment horizontal="right"/>
      <protection locked="0"/>
    </xf>
    <xf numFmtId="170" fontId="28" fillId="0" borderId="0" xfId="0" applyNumberFormat="1" applyFont="1" applyFill="1" applyBorder="1" applyAlignment="1" applyProtection="1">
      <alignment horizontal="right" wrapText="1"/>
      <protection locked="0"/>
    </xf>
    <xf numFmtId="169" fontId="29" fillId="0" borderId="0" xfId="0" applyNumberFormat="1" applyFont="1" applyFill="1" applyBorder="1" applyAlignment="1" applyProtection="1">
      <alignment horizontal="right"/>
      <protection locked="0"/>
    </xf>
    <xf numFmtId="0" fontId="123" fillId="39" borderId="0" xfId="0" applyFont="1" applyFill="1" applyBorder="1" applyAlignment="1">
      <alignment horizontal="left" vertical="top"/>
    </xf>
    <xf numFmtId="169" fontId="132" fillId="10" borderId="105" xfId="39" applyNumberFormat="1" applyFont="1" applyFill="1" applyBorder="1" applyAlignment="1" applyProtection="1">
      <alignment horizontal="right" wrapText="1"/>
      <protection locked="0"/>
    </xf>
    <xf numFmtId="0" fontId="5" fillId="37" borderId="93" xfId="0" applyNumberFormat="1" applyFont="1" applyFill="1" applyBorder="1" applyAlignment="1" applyProtection="1">
      <alignment horizontal="left" vertical="top" wrapText="1"/>
      <protection/>
    </xf>
    <xf numFmtId="0" fontId="5" fillId="37" borderId="114" xfId="0" applyNumberFormat="1" applyFont="1" applyFill="1" applyBorder="1" applyAlignment="1" applyProtection="1">
      <alignment horizontal="left" vertical="top" wrapText="1"/>
      <protection/>
    </xf>
    <xf numFmtId="171" fontId="137" fillId="37" borderId="114" xfId="39" applyNumberFormat="1" applyFont="1" applyFill="1" applyBorder="1" applyAlignment="1" applyProtection="1">
      <alignment horizontal="right" wrapText="1"/>
      <protection/>
    </xf>
    <xf numFmtId="171" fontId="137" fillId="37" borderId="128" xfId="39" applyNumberFormat="1" applyFont="1" applyFill="1" applyBorder="1" applyAlignment="1" applyProtection="1">
      <alignment horizontal="right" wrapText="1"/>
      <protection/>
    </xf>
    <xf numFmtId="171" fontId="132" fillId="10" borderId="107" xfId="39" applyNumberFormat="1" applyFont="1" applyBorder="1" applyAlignment="1" applyProtection="1">
      <alignment horizontal="right" wrapText="1"/>
      <protection locked="0"/>
    </xf>
    <xf numFmtId="171" fontId="29" fillId="37" borderId="128" xfId="0" applyNumberFormat="1" applyFont="1" applyFill="1" applyBorder="1" applyAlignment="1" applyProtection="1">
      <alignment horizontal="right"/>
      <protection/>
    </xf>
    <xf numFmtId="171" fontId="29" fillId="10" borderId="107" xfId="0" applyNumberFormat="1" applyFont="1" applyFill="1" applyBorder="1" applyAlignment="1" applyProtection="1">
      <alignment horizontal="right"/>
      <protection/>
    </xf>
    <xf numFmtId="171" fontId="29" fillId="37" borderId="101" xfId="0" applyNumberFormat="1" applyFont="1" applyFill="1" applyBorder="1" applyAlignment="1" applyProtection="1">
      <alignment horizontal="right"/>
      <protection/>
    </xf>
    <xf numFmtId="168" fontId="131" fillId="37" borderId="101" xfId="0" applyNumberFormat="1" applyFont="1" applyFill="1" applyBorder="1" applyAlignment="1" applyProtection="1">
      <alignment horizontal="left" vertical="top"/>
      <protection/>
    </xf>
    <xf numFmtId="171" fontId="29" fillId="10" borderId="105" xfId="0" applyNumberFormat="1" applyFont="1" applyFill="1" applyBorder="1" applyAlignment="1" applyProtection="1">
      <alignment horizontal="right"/>
      <protection locked="0"/>
    </xf>
    <xf numFmtId="171" fontId="132" fillId="0" borderId="105" xfId="39" applyNumberFormat="1" applyFont="1" applyFill="1" applyBorder="1" applyAlignment="1" applyProtection="1">
      <alignment horizontal="right"/>
      <protection/>
    </xf>
    <xf numFmtId="9" fontId="132" fillId="10" borderId="129" xfId="39" applyNumberFormat="1" applyFont="1" applyBorder="1" applyAlignment="1" applyProtection="1">
      <alignment horizontal="right" wrapText="1"/>
      <protection locked="0"/>
    </xf>
    <xf numFmtId="9" fontId="131" fillId="10" borderId="103" xfId="0" applyNumberFormat="1" applyFont="1" applyFill="1" applyBorder="1" applyAlignment="1" applyProtection="1">
      <alignment horizontal="right" wrapText="1"/>
      <protection locked="0"/>
    </xf>
    <xf numFmtId="169" fontId="132" fillId="0" borderId="130" xfId="39" applyNumberFormat="1" applyFont="1" applyFill="1" applyBorder="1" applyAlignment="1" applyProtection="1">
      <alignment horizontal="center" vertical="top" wrapText="1"/>
      <protection/>
    </xf>
    <xf numFmtId="9" fontId="131" fillId="10" borderId="107" xfId="0" applyNumberFormat="1" applyFont="1" applyFill="1" applyBorder="1" applyAlignment="1" applyProtection="1">
      <alignment horizontal="right" wrapText="1"/>
      <protection locked="0"/>
    </xf>
    <xf numFmtId="169" fontId="132" fillId="0" borderId="99" xfId="39" applyNumberFormat="1" applyFont="1" applyFill="1" applyBorder="1" applyAlignment="1" applyProtection="1">
      <alignment horizontal="center" vertical="top" wrapText="1"/>
      <protection/>
    </xf>
    <xf numFmtId="9" fontId="28" fillId="10" borderId="107" xfId="0" applyNumberFormat="1" applyFont="1" applyFill="1" applyBorder="1" applyAlignment="1" applyProtection="1">
      <alignment horizontal="right" wrapText="1"/>
      <protection locked="0"/>
    </xf>
    <xf numFmtId="169" fontId="132" fillId="0" borderId="101" xfId="39" applyNumberFormat="1" applyFont="1" applyFill="1" applyBorder="1" applyAlignment="1" applyProtection="1">
      <alignment horizontal="center" vertical="top" wrapText="1"/>
      <protection/>
    </xf>
    <xf numFmtId="3" fontId="132" fillId="0" borderId="105" xfId="39" applyNumberFormat="1" applyFont="1" applyFill="1" applyBorder="1" applyAlignment="1" applyProtection="1">
      <alignment horizontal="right" wrapText="1"/>
      <protection/>
    </xf>
    <xf numFmtId="169" fontId="132" fillId="0" borderId="105" xfId="39" applyNumberFormat="1" applyFont="1" applyFill="1" applyBorder="1" applyAlignment="1" applyProtection="1">
      <alignment horizontal="right" vertical="center" wrapText="1"/>
      <protection locked="0"/>
    </xf>
    <xf numFmtId="168" fontId="131" fillId="0" borderId="94" xfId="0" applyNumberFormat="1" applyFont="1" applyFill="1" applyBorder="1" applyAlignment="1" applyProtection="1">
      <alignment horizontal="left" vertical="top"/>
      <protection/>
    </xf>
    <xf numFmtId="0" fontId="5" fillId="0" borderId="94" xfId="0" applyFont="1" applyFill="1" applyBorder="1" applyAlignment="1" applyProtection="1">
      <alignment horizontal="left" vertical="top" wrapText="1"/>
      <protection/>
    </xf>
    <xf numFmtId="169" fontId="132" fillId="0" borderId="100" xfId="39" applyNumberFormat="1" applyFont="1" applyFill="1" applyBorder="1" applyAlignment="1" applyProtection="1">
      <alignment horizontal="right" vertical="center" wrapText="1"/>
      <protection locked="0"/>
    </xf>
    <xf numFmtId="0" fontId="123" fillId="39" borderId="131" xfId="0" applyFont="1" applyFill="1" applyBorder="1" applyAlignment="1">
      <alignment horizontal="left" vertical="top"/>
    </xf>
    <xf numFmtId="0" fontId="111" fillId="37" borderId="0" xfId="0" applyFont="1" applyFill="1" applyBorder="1" applyAlignment="1">
      <alignment vertical="top" wrapText="1"/>
    </xf>
    <xf numFmtId="0" fontId="40" fillId="37" borderId="0"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wrapText="1"/>
      <protection/>
    </xf>
    <xf numFmtId="0" fontId="0" fillId="0" borderId="0" xfId="0" applyAlignment="1">
      <alignment/>
    </xf>
    <xf numFmtId="171" fontId="132" fillId="10" borderId="114" xfId="39" applyNumberFormat="1" applyFont="1" applyBorder="1" applyAlignment="1" applyProtection="1">
      <alignment horizontal="right" wrapText="1"/>
      <protection locked="0"/>
    </xf>
    <xf numFmtId="171" fontId="132" fillId="0" borderId="114" xfId="39" applyNumberFormat="1" applyFont="1" applyFill="1" applyBorder="1" applyAlignment="1" applyProtection="1">
      <alignment horizontal="right"/>
      <protection/>
    </xf>
    <xf numFmtId="169" fontId="29" fillId="0" borderId="105" xfId="0" applyNumberFormat="1" applyFont="1" applyFill="1" applyBorder="1" applyAlignment="1" applyProtection="1">
      <alignment horizontal="right"/>
      <protection/>
    </xf>
    <xf numFmtId="0" fontId="109" fillId="0" borderId="0" xfId="39" applyFont="1" applyFill="1" applyBorder="1" applyAlignment="1">
      <alignment horizontal="left" vertical="top"/>
    </xf>
    <xf numFmtId="168" fontId="140" fillId="37" borderId="94" xfId="0" applyNumberFormat="1" applyFont="1" applyFill="1" applyBorder="1" applyAlignment="1" applyProtection="1">
      <alignment vertical="center" wrapText="1"/>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vertical="top"/>
      <protection/>
    </xf>
    <xf numFmtId="0" fontId="139" fillId="9" borderId="102" xfId="38" applyFont="1" applyBorder="1" applyAlignment="1" applyProtection="1">
      <alignment horizontal="center" vertical="center"/>
      <protection/>
    </xf>
    <xf numFmtId="0" fontId="139" fillId="9" borderId="98" xfId="38" applyFont="1" applyBorder="1" applyAlignment="1" applyProtection="1">
      <alignment horizontal="center" vertical="center"/>
      <protection/>
    </xf>
    <xf numFmtId="0" fontId="139" fillId="9" borderId="103" xfId="38" applyFont="1" applyBorder="1" applyAlignment="1" applyProtection="1">
      <alignment horizontal="center" vertical="center"/>
      <protection/>
    </xf>
    <xf numFmtId="0" fontId="139" fillId="9" borderId="101" xfId="38" applyFont="1" applyBorder="1" applyAlignment="1" applyProtection="1">
      <alignment horizontal="center" vertical="center"/>
      <protection/>
    </xf>
    <xf numFmtId="168" fontId="141" fillId="0" borderId="95" xfId="0" applyNumberFormat="1" applyFont="1" applyFill="1" applyBorder="1" applyAlignment="1" applyProtection="1">
      <alignment horizontal="left" vertical="top"/>
      <protection/>
    </xf>
    <xf numFmtId="0" fontId="34" fillId="0" borderId="106" xfId="0" applyFont="1" applyFill="1" applyBorder="1" applyAlignment="1" applyProtection="1">
      <alignment horizontal="left" vertical="top" wrapText="1"/>
      <protection/>
    </xf>
    <xf numFmtId="0" fontId="34" fillId="0" borderId="107" xfId="0" applyFont="1" applyFill="1" applyBorder="1" applyAlignment="1" applyProtection="1">
      <alignment horizontal="left" vertical="top" wrapText="1"/>
      <protection/>
    </xf>
    <xf numFmtId="169" fontId="142" fillId="0" borderId="114" xfId="39" applyNumberFormat="1" applyFont="1" applyFill="1" applyBorder="1" applyAlignment="1" applyProtection="1">
      <alignment horizontal="right" wrapText="1"/>
      <protection/>
    </xf>
    <xf numFmtId="168" fontId="141" fillId="0" borderId="105" xfId="0" applyNumberFormat="1" applyFont="1" applyFill="1" applyBorder="1" applyAlignment="1" applyProtection="1">
      <alignment horizontal="left" vertical="top"/>
      <protection/>
    </xf>
    <xf numFmtId="0" fontId="135" fillId="0" borderId="106" xfId="0" applyFont="1" applyFill="1" applyBorder="1" applyAlignment="1" applyProtection="1">
      <alignment horizontal="left" vertical="top" wrapText="1"/>
      <protection/>
    </xf>
    <xf numFmtId="169" fontId="142" fillId="10" borderId="114" xfId="39" applyNumberFormat="1" applyFont="1" applyFill="1" applyBorder="1" applyAlignment="1" applyProtection="1">
      <alignment horizontal="right"/>
      <protection locked="0"/>
    </xf>
    <xf numFmtId="0" fontId="34" fillId="0" borderId="106" xfId="0" applyFont="1" applyFill="1" applyBorder="1" applyAlignment="1" applyProtection="1">
      <alignment horizontal="left" vertical="center" wrapText="1"/>
      <protection/>
    </xf>
    <xf numFmtId="0" fontId="34" fillId="0" borderId="107" xfId="0" applyFont="1" applyFill="1" applyBorder="1" applyAlignment="1" applyProtection="1">
      <alignment horizontal="left" vertical="center" wrapText="1"/>
      <protection/>
    </xf>
    <xf numFmtId="169" fontId="37" fillId="0" borderId="105" xfId="0" applyNumberFormat="1" applyFont="1" applyFill="1" applyBorder="1" applyAlignment="1" applyProtection="1">
      <alignment horizontal="right"/>
      <protection/>
    </xf>
    <xf numFmtId="0" fontId="135" fillId="37" borderId="106" xfId="0" applyFont="1" applyFill="1" applyBorder="1" applyAlignment="1" applyProtection="1">
      <alignment horizontal="left" vertical="top" wrapText="1"/>
      <protection/>
    </xf>
    <xf numFmtId="0" fontId="34" fillId="37" borderId="107" xfId="0" applyFont="1" applyFill="1" applyBorder="1" applyAlignment="1" applyProtection="1">
      <alignment horizontal="left" vertical="top" wrapText="1"/>
      <protection/>
    </xf>
    <xf numFmtId="169" fontId="37" fillId="10" borderId="105" xfId="0" applyNumberFormat="1" applyFont="1" applyFill="1" applyBorder="1" applyAlignment="1" applyProtection="1">
      <alignment horizontal="right"/>
      <protection locked="0"/>
    </xf>
    <xf numFmtId="168" fontId="140" fillId="37" borderId="0" xfId="0" applyNumberFormat="1" applyFont="1" applyFill="1" applyBorder="1" applyAlignment="1" applyProtection="1">
      <alignment vertical="center" wrapText="1"/>
      <protection/>
    </xf>
    <xf numFmtId="168" fontId="135" fillId="0" borderId="0" xfId="0" applyNumberFormat="1" applyFont="1" applyFill="1" applyBorder="1" applyAlignment="1" applyProtection="1">
      <alignment horizontal="left" vertical="top"/>
      <protection/>
    </xf>
    <xf numFmtId="171" fontId="143" fillId="0" borderId="0" xfId="39" applyNumberFormat="1" applyFont="1" applyFill="1" applyBorder="1" applyAlignment="1" applyProtection="1">
      <alignment horizontal="right"/>
      <protection locked="0"/>
    </xf>
    <xf numFmtId="168" fontId="141" fillId="0" borderId="0" xfId="0" applyNumberFormat="1" applyFont="1" applyFill="1" applyBorder="1" applyAlignment="1" applyProtection="1">
      <alignment horizontal="left" vertical="top"/>
      <protection/>
    </xf>
    <xf numFmtId="0" fontId="34" fillId="0" borderId="0" xfId="0" applyFont="1" applyFill="1" applyBorder="1" applyAlignment="1" applyProtection="1">
      <alignment horizontal="left" vertical="top" wrapText="1"/>
      <protection/>
    </xf>
    <xf numFmtId="169" fontId="37" fillId="0" borderId="98" xfId="0" applyNumberFormat="1" applyFont="1" applyFill="1" applyBorder="1" applyAlignment="1" applyProtection="1">
      <alignment horizontal="right"/>
      <protection/>
    </xf>
    <xf numFmtId="0" fontId="37" fillId="0" borderId="0" xfId="0" applyFont="1" applyFill="1" applyBorder="1" applyAlignment="1" applyProtection="1">
      <alignment horizontal="right"/>
      <protection/>
    </xf>
    <xf numFmtId="169" fontId="142" fillId="10" borderId="98" xfId="39" applyNumberFormat="1" applyFont="1" applyFill="1" applyBorder="1" applyAlignment="1" applyProtection="1">
      <alignment horizontal="right"/>
      <protection locked="0"/>
    </xf>
    <xf numFmtId="0" fontId="135" fillId="0" borderId="0" xfId="0" applyFont="1" applyFill="1" applyBorder="1" applyAlignment="1" applyProtection="1">
      <alignment horizontal="right" wrapText="1"/>
      <protection/>
    </xf>
    <xf numFmtId="0" fontId="141" fillId="10" borderId="98" xfId="0" applyNumberFormat="1" applyFont="1" applyFill="1" applyBorder="1" applyAlignment="1" applyProtection="1">
      <alignment horizontal="right" wrapText="1"/>
      <protection/>
    </xf>
    <xf numFmtId="169" fontId="142" fillId="0" borderId="0" xfId="39" applyNumberFormat="1" applyFont="1" applyFill="1" applyBorder="1" applyAlignment="1" applyProtection="1">
      <alignment horizontal="right"/>
      <protection locked="0"/>
    </xf>
    <xf numFmtId="0" fontId="0" fillId="37" borderId="0" xfId="0" applyFill="1" applyBorder="1" applyAlignment="1">
      <alignment horizontal="left" vertical="top"/>
    </xf>
    <xf numFmtId="0" fontId="0" fillId="37" borderId="0" xfId="0" applyFill="1" applyBorder="1" applyAlignment="1">
      <alignment horizontal="right" vertical="top"/>
    </xf>
    <xf numFmtId="0" fontId="111" fillId="10" borderId="0" xfId="0" applyFont="1" applyFill="1" applyBorder="1" applyAlignment="1" applyProtection="1">
      <alignment horizontal="left" vertical="top"/>
      <protection locked="0"/>
    </xf>
    <xf numFmtId="0" fontId="111" fillId="10" borderId="72" xfId="0" applyFont="1" applyFill="1" applyBorder="1" applyAlignment="1" applyProtection="1">
      <alignment horizontal="left" vertical="top"/>
      <protection locked="0"/>
    </xf>
    <xf numFmtId="14" fontId="111" fillId="10" borderId="72" xfId="0" applyNumberFormat="1" applyFont="1" applyFill="1" applyBorder="1" applyAlignment="1" applyProtection="1">
      <alignment horizontal="right" vertical="top"/>
      <protection locked="0"/>
    </xf>
    <xf numFmtId="0" fontId="29" fillId="37" borderId="93" xfId="0" applyFont="1" applyFill="1" applyBorder="1" applyAlignment="1" applyProtection="1">
      <alignment horizontal="left" vertical="center"/>
      <protection/>
    </xf>
    <xf numFmtId="0" fontId="29" fillId="37" borderId="107" xfId="0" applyFont="1" applyFill="1" applyBorder="1" applyAlignment="1" applyProtection="1">
      <alignment horizontal="left" vertical="top"/>
      <protection/>
    </xf>
    <xf numFmtId="169" fontId="29" fillId="0" borderId="95" xfId="0" applyNumberFormat="1" applyFont="1" applyFill="1" applyBorder="1" applyAlignment="1" applyProtection="1">
      <alignment horizontal="right"/>
      <protection/>
    </xf>
    <xf numFmtId="0" fontId="24" fillId="37" borderId="97" xfId="0" applyFont="1" applyFill="1" applyBorder="1" applyAlignment="1" applyProtection="1">
      <alignment horizontal="left" vertical="center" wrapText="1"/>
      <protection/>
    </xf>
    <xf numFmtId="0" fontId="111" fillId="0" borderId="102" xfId="0" applyFont="1" applyFill="1" applyBorder="1" applyAlignment="1">
      <alignment horizontal="left" vertical="top"/>
    </xf>
    <xf numFmtId="0" fontId="111" fillId="37" borderId="103" xfId="0" applyFont="1" applyFill="1" applyBorder="1" applyAlignment="1" applyProtection="1">
      <alignment horizontal="left" vertical="top" wrapText="1"/>
      <protection/>
    </xf>
    <xf numFmtId="171" fontId="29" fillId="0" borderId="103" xfId="0" applyNumberFormat="1" applyFont="1" applyFill="1" applyBorder="1" applyAlignment="1" applyProtection="1">
      <alignment horizontal="right"/>
      <protection/>
    </xf>
    <xf numFmtId="0" fontId="5" fillId="37" borderId="120" xfId="0" applyFont="1" applyFill="1" applyBorder="1" applyAlignment="1" applyProtection="1">
      <alignment horizontal="left" vertical="top" wrapText="1"/>
      <protection/>
    </xf>
    <xf numFmtId="171" fontId="132" fillId="0" borderId="132" xfId="39" applyNumberFormat="1" applyFont="1" applyFill="1" applyBorder="1" applyAlignment="1" applyProtection="1">
      <alignment horizontal="right" wrapText="1"/>
      <protection/>
    </xf>
    <xf numFmtId="0" fontId="144" fillId="41" borderId="100" xfId="0" applyFont="1" applyFill="1" applyBorder="1" applyAlignment="1">
      <alignment horizontal="left" vertical="center"/>
    </xf>
    <xf numFmtId="0" fontId="45" fillId="41" borderId="0" xfId="0" applyFont="1" applyFill="1" applyBorder="1" applyAlignment="1">
      <alignment horizontal="right" vertical="top" wrapText="1"/>
    </xf>
    <xf numFmtId="0" fontId="24" fillId="0" borderId="106" xfId="38" applyFont="1" applyFill="1" applyBorder="1" applyAlignment="1" applyProtection="1">
      <alignment horizontal="left" vertical="center" wrapText="1"/>
      <protection/>
    </xf>
    <xf numFmtId="0" fontId="24" fillId="0" borderId="107" xfId="38" applyFont="1" applyFill="1" applyBorder="1" applyAlignment="1" applyProtection="1">
      <alignment horizontal="left" vertical="center" wrapText="1"/>
      <protection/>
    </xf>
    <xf numFmtId="171" fontId="29" fillId="0" borderId="114" xfId="38" applyNumberFormat="1" applyFont="1" applyFill="1" applyBorder="1" applyAlignment="1" applyProtection="1">
      <alignment horizontal="right" vertical="center"/>
      <protection/>
    </xf>
    <xf numFmtId="0" fontId="24" fillId="0" borderId="107" xfId="38" applyFont="1" applyFill="1" applyBorder="1" applyAlignment="1" applyProtection="1">
      <alignment horizontal="left" vertical="center"/>
      <protection/>
    </xf>
    <xf numFmtId="171" fontId="29" fillId="10" borderId="114" xfId="38" applyNumberFormat="1" applyFont="1" applyFill="1" applyBorder="1" applyAlignment="1" applyProtection="1">
      <alignment horizontal="right" vertical="center"/>
      <protection locked="0"/>
    </xf>
    <xf numFmtId="0" fontId="24" fillId="37" borderId="93" xfId="0" applyFont="1" applyFill="1" applyBorder="1" applyAlignment="1" applyProtection="1">
      <alignment horizontal="left" vertical="top" wrapText="1"/>
      <protection/>
    </xf>
    <xf numFmtId="0" fontId="24" fillId="37" borderId="114" xfId="0" applyFont="1" applyFill="1" applyBorder="1" applyAlignment="1" applyProtection="1">
      <alignment horizontal="left" vertical="top" wrapText="1"/>
      <protection/>
    </xf>
    <xf numFmtId="171" fontId="29" fillId="37" borderId="95" xfId="0" applyNumberFormat="1" applyFont="1" applyFill="1" applyBorder="1" applyAlignment="1" applyProtection="1">
      <alignment horizontal="center" vertical="center"/>
      <protection/>
    </xf>
    <xf numFmtId="171" fontId="29" fillId="37" borderId="103" xfId="0" applyNumberFormat="1" applyFont="1" applyFill="1" applyBorder="1" applyAlignment="1" applyProtection="1">
      <alignment horizontal="right"/>
      <protection/>
    </xf>
    <xf numFmtId="171" fontId="29" fillId="37" borderId="99" xfId="0" applyNumberFormat="1" applyFont="1" applyFill="1" applyBorder="1" applyAlignment="1" applyProtection="1">
      <alignment horizontal="center" vertical="center"/>
      <protection/>
    </xf>
    <xf numFmtId="0" fontId="24" fillId="37" borderId="97" xfId="0" applyFont="1" applyFill="1" applyBorder="1" applyAlignment="1" applyProtection="1">
      <alignment horizontal="left" vertical="top" wrapText="1"/>
      <protection/>
    </xf>
    <xf numFmtId="171" fontId="29" fillId="37" borderId="101" xfId="0" applyNumberFormat="1" applyFont="1" applyFill="1" applyBorder="1" applyAlignment="1" applyProtection="1">
      <alignment horizontal="center" vertical="center"/>
      <protection/>
    </xf>
    <xf numFmtId="0" fontId="24" fillId="37" borderId="102" xfId="0" applyFont="1" applyFill="1" applyBorder="1" applyAlignment="1" applyProtection="1">
      <alignment horizontal="left" vertical="top" wrapText="1"/>
      <protection/>
    </xf>
    <xf numFmtId="171" fontId="29" fillId="37" borderId="103" xfId="0" applyNumberFormat="1" applyFont="1" applyFill="1" applyBorder="1" applyAlignment="1" applyProtection="1">
      <alignment horizontal="right" vertical="center"/>
      <protection/>
    </xf>
    <xf numFmtId="171" fontId="29" fillId="37" borderId="107" xfId="0" applyNumberFormat="1" applyFont="1" applyFill="1" applyBorder="1" applyAlignment="1" applyProtection="1">
      <alignment horizontal="right" vertical="center"/>
      <protection/>
    </xf>
    <xf numFmtId="0" fontId="24" fillId="37" borderId="98" xfId="0" applyFont="1" applyFill="1" applyBorder="1" applyAlignment="1" applyProtection="1">
      <alignment horizontal="left" vertical="top" wrapText="1"/>
      <protection/>
    </xf>
    <xf numFmtId="0" fontId="29" fillId="37" borderId="98" xfId="0" applyFont="1" applyFill="1" applyBorder="1" applyAlignment="1" applyProtection="1">
      <alignment horizontal="left" vertical="top"/>
      <protection/>
    </xf>
    <xf numFmtId="171" fontId="29" fillId="0" borderId="101" xfId="0" applyNumberFormat="1" applyFont="1" applyFill="1" applyBorder="1" applyAlignment="1" applyProtection="1">
      <alignment horizontal="right" vertical="center"/>
      <protection/>
    </xf>
    <xf numFmtId="171" fontId="29" fillId="10" borderId="101" xfId="0" applyNumberFormat="1" applyFont="1" applyFill="1" applyBorder="1" applyAlignment="1" applyProtection="1">
      <alignment horizontal="right"/>
      <protection locked="0"/>
    </xf>
    <xf numFmtId="0" fontId="111" fillId="0" borderId="107" xfId="0" applyFont="1" applyFill="1" applyBorder="1" applyAlignment="1" applyProtection="1">
      <alignment horizontal="left" vertical="top"/>
      <protection/>
    </xf>
    <xf numFmtId="171" fontId="132" fillId="10" borderId="121" xfId="39" applyNumberFormat="1" applyFont="1" applyBorder="1" applyAlignment="1" applyProtection="1">
      <alignment horizontal="right" wrapText="1"/>
      <protection locked="0"/>
    </xf>
    <xf numFmtId="171" fontId="132" fillId="0" borderId="103" xfId="39" applyNumberFormat="1" applyFont="1" applyFill="1" applyBorder="1" applyAlignment="1" applyProtection="1">
      <alignment horizontal="right" vertical="center"/>
      <protection/>
    </xf>
    <xf numFmtId="0" fontId="24" fillId="37" borderId="0" xfId="0" applyFont="1" applyFill="1" applyBorder="1" applyAlignment="1" applyProtection="1">
      <alignment horizontal="left" vertical="top" wrapText="1"/>
      <protection/>
    </xf>
    <xf numFmtId="171" fontId="132" fillId="0" borderId="107" xfId="39" applyNumberFormat="1" applyFont="1" applyFill="1" applyBorder="1" applyAlignment="1" applyProtection="1">
      <alignment horizontal="right"/>
      <protection/>
    </xf>
    <xf numFmtId="0" fontId="131" fillId="0" borderId="101" xfId="0" applyFont="1" applyFill="1" applyBorder="1" applyAlignment="1" applyProtection="1">
      <alignment horizontal="left" vertical="top"/>
      <protection/>
    </xf>
    <xf numFmtId="171" fontId="131" fillId="0" borderId="101" xfId="0" applyNumberFormat="1" applyFont="1" applyFill="1" applyBorder="1" applyAlignment="1" applyProtection="1">
      <alignment horizontal="right" vertical="center"/>
      <protection/>
    </xf>
    <xf numFmtId="0" fontId="144" fillId="41" borderId="100" xfId="0" applyFont="1" applyFill="1" applyBorder="1" applyAlignment="1">
      <alignment horizontal="left" vertical="top"/>
    </xf>
    <xf numFmtId="0" fontId="24" fillId="35" borderId="97" xfId="0" applyNumberFormat="1" applyFont="1" applyFill="1" applyBorder="1" applyAlignment="1" applyProtection="1">
      <alignment horizontal="left" vertical="top" wrapText="1"/>
      <protection/>
    </xf>
    <xf numFmtId="171" fontId="132" fillId="10" borderId="103" xfId="39" applyNumberFormat="1" applyFont="1" applyFill="1" applyBorder="1" applyAlignment="1" applyProtection="1">
      <alignment horizontal="right"/>
      <protection locked="0"/>
    </xf>
    <xf numFmtId="171" fontId="134" fillId="37" borderId="128" xfId="39" applyNumberFormat="1" applyFont="1" applyFill="1" applyBorder="1" applyAlignment="1" applyProtection="1">
      <alignment horizontal="left" vertical="center" wrapText="1"/>
      <protection/>
    </xf>
    <xf numFmtId="171" fontId="29" fillId="37" borderId="99" xfId="0" applyNumberFormat="1" applyFont="1" applyFill="1" applyBorder="1" applyAlignment="1" applyProtection="1">
      <alignment horizontal="right" vertical="center"/>
      <protection/>
    </xf>
    <xf numFmtId="0" fontId="5" fillId="37" borderId="106" xfId="0" applyFont="1" applyFill="1" applyBorder="1" applyAlignment="1" applyProtection="1">
      <alignment horizontal="left" vertical="top"/>
      <protection/>
    </xf>
    <xf numFmtId="0" fontId="111" fillId="37" borderId="107" xfId="0" applyFont="1" applyFill="1" applyBorder="1" applyAlignment="1" applyProtection="1">
      <alignment horizontal="left" vertical="top"/>
      <protection/>
    </xf>
    <xf numFmtId="173" fontId="29" fillId="0" borderId="105" xfId="0" applyNumberFormat="1" applyFont="1" applyFill="1" applyBorder="1" applyAlignment="1" applyProtection="1">
      <alignment horizontal="right"/>
      <protection/>
    </xf>
    <xf numFmtId="181" fontId="29" fillId="0" borderId="105" xfId="0" applyNumberFormat="1" applyFont="1" applyFill="1" applyBorder="1" applyAlignment="1" applyProtection="1">
      <alignment horizontal="right"/>
      <protection/>
    </xf>
    <xf numFmtId="169" fontId="132" fillId="10" borderId="121" xfId="39" applyNumberFormat="1" applyFont="1" applyBorder="1" applyAlignment="1" applyProtection="1">
      <alignment horizontal="right" wrapText="1"/>
      <protection locked="0"/>
    </xf>
    <xf numFmtId="0" fontId="136" fillId="0" borderId="98" xfId="0" applyFont="1" applyFill="1" applyBorder="1" applyAlignment="1" applyProtection="1">
      <alignment horizontal="left" vertical="top" wrapText="1"/>
      <protection/>
    </xf>
    <xf numFmtId="0" fontId="136" fillId="0" borderId="98" xfId="0" applyFont="1" applyFill="1" applyBorder="1" applyAlignment="1" applyProtection="1">
      <alignment horizontal="left" vertical="top"/>
      <protection/>
    </xf>
    <xf numFmtId="0" fontId="141" fillId="37" borderId="106" xfId="0" applyFont="1" applyFill="1" applyBorder="1" applyAlignment="1" applyProtection="1">
      <alignment horizontal="left" vertical="top" wrapText="1"/>
      <protection/>
    </xf>
    <xf numFmtId="0" fontId="141" fillId="37" borderId="107" xfId="0" applyFont="1" applyFill="1" applyBorder="1" applyAlignment="1" applyProtection="1">
      <alignment horizontal="left" vertical="top" wrapText="1"/>
      <protection/>
    </xf>
    <xf numFmtId="0" fontId="135" fillId="37" borderId="107"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horizontal="right"/>
      <protection/>
    </xf>
    <xf numFmtId="171" fontId="29" fillId="0" borderId="128" xfId="0" applyNumberFormat="1" applyFont="1" applyFill="1" applyBorder="1" applyAlignment="1" applyProtection="1">
      <alignment horizontal="right"/>
      <protection/>
    </xf>
    <xf numFmtId="0" fontId="34" fillId="37" borderId="97" xfId="0" applyFont="1" applyFill="1" applyBorder="1" applyAlignment="1" applyProtection="1">
      <alignment horizontal="left" vertical="top" wrapText="1"/>
      <protection/>
    </xf>
    <xf numFmtId="168" fontId="137" fillId="37" borderId="97" xfId="39" applyNumberFormat="1" applyFont="1" applyFill="1" applyBorder="1" applyAlignment="1" applyProtection="1">
      <alignment horizontal="left" vertical="top"/>
      <protection/>
    </xf>
    <xf numFmtId="0" fontId="46" fillId="5" borderId="106" xfId="32" applyFont="1" applyBorder="1" applyAlignment="1" applyProtection="1">
      <alignment horizontal="left" vertical="top" wrapText="1"/>
      <protection/>
    </xf>
    <xf numFmtId="171" fontId="29" fillId="10" borderId="107" xfId="32" applyNumberFormat="1" applyFont="1" applyFill="1" applyBorder="1" applyAlignment="1" applyProtection="1">
      <alignment horizontal="right" wrapText="1"/>
      <protection locked="0"/>
    </xf>
    <xf numFmtId="171" fontId="145" fillId="5" borderId="103" xfId="32" applyNumberFormat="1" applyFont="1" applyBorder="1" applyAlignment="1" applyProtection="1">
      <alignment horizontal="right" wrapText="1"/>
      <protection locked="0"/>
    </xf>
    <xf numFmtId="0" fontId="34" fillId="0" borderId="97" xfId="0" applyFont="1" applyFill="1" applyBorder="1" applyAlignment="1" applyProtection="1">
      <alignment horizontal="left" vertical="top" wrapText="1"/>
      <protection/>
    </xf>
    <xf numFmtId="171" fontId="132" fillId="10" borderId="103" xfId="39" applyNumberFormat="1" applyFont="1" applyFill="1" applyBorder="1" applyAlignment="1" applyProtection="1">
      <alignment horizontal="right" wrapText="1"/>
      <protection locked="0"/>
    </xf>
    <xf numFmtId="171" fontId="137" fillId="37" borderId="101" xfId="39" applyNumberFormat="1" applyFont="1" applyFill="1" applyBorder="1" applyAlignment="1" applyProtection="1">
      <alignment horizontal="right" wrapText="1"/>
      <protection/>
    </xf>
    <xf numFmtId="0" fontId="141" fillId="0" borderId="97" xfId="0" applyFont="1" applyFill="1" applyBorder="1" applyAlignment="1" applyProtection="1">
      <alignment horizontal="left" vertical="top" wrapText="1"/>
      <protection/>
    </xf>
    <xf numFmtId="171" fontId="132" fillId="37" borderId="128" xfId="39" applyNumberFormat="1" applyFont="1" applyFill="1" applyBorder="1" applyAlignment="1" applyProtection="1">
      <alignment horizontal="right" wrapText="1"/>
      <protection/>
    </xf>
    <xf numFmtId="0" fontId="34" fillId="37" borderId="106" xfId="0" applyFont="1" applyFill="1" applyBorder="1" applyAlignment="1" applyProtection="1">
      <alignment horizontal="left" vertical="top" wrapText="1"/>
      <protection/>
    </xf>
    <xf numFmtId="0" fontId="34" fillId="37" borderId="93" xfId="0" applyFont="1" applyFill="1" applyBorder="1" applyAlignment="1" applyProtection="1">
      <alignment horizontal="left" vertical="top" wrapText="1"/>
      <protection/>
    </xf>
    <xf numFmtId="0" fontId="34" fillId="37" borderId="114" xfId="0" applyFont="1" applyFill="1" applyBorder="1" applyAlignment="1" applyProtection="1">
      <alignment horizontal="left" vertical="top" wrapText="1"/>
      <protection/>
    </xf>
    <xf numFmtId="0" fontId="135" fillId="0" borderId="0" xfId="0" applyFont="1" applyFill="1" applyBorder="1" applyAlignment="1">
      <alignment horizontal="left" vertical="top" wrapText="1"/>
    </xf>
    <xf numFmtId="171" fontId="43" fillId="10" borderId="103" xfId="0" applyNumberFormat="1" applyFont="1" applyFill="1" applyBorder="1" applyAlignment="1" applyProtection="1">
      <alignment horizontal="right" wrapText="1"/>
      <protection locked="0"/>
    </xf>
    <xf numFmtId="169" fontId="29" fillId="0" borderId="99" xfId="0" applyNumberFormat="1" applyFont="1" applyFill="1" applyBorder="1" applyAlignment="1" applyProtection="1">
      <alignment horizontal="center"/>
      <protection/>
    </xf>
    <xf numFmtId="0" fontId="34" fillId="37" borderId="0" xfId="0" applyFont="1" applyFill="1" applyBorder="1" applyAlignment="1" applyProtection="1">
      <alignment horizontal="left" vertical="top" wrapText="1"/>
      <protection/>
    </xf>
    <xf numFmtId="171" fontId="43" fillId="10" borderId="107" xfId="0" applyNumberFormat="1" applyFont="1" applyFill="1" applyBorder="1" applyAlignment="1" applyProtection="1">
      <alignment horizontal="right" wrapText="1"/>
      <protection locked="0"/>
    </xf>
    <xf numFmtId="0" fontId="34" fillId="37" borderId="102" xfId="0" applyFont="1" applyFill="1" applyBorder="1" applyAlignment="1" applyProtection="1">
      <alignment vertical="top" wrapText="1"/>
      <protection/>
    </xf>
    <xf numFmtId="169" fontId="43" fillId="0" borderId="103" xfId="0" applyNumberFormat="1" applyFont="1" applyFill="1" applyBorder="1" applyAlignment="1" applyProtection="1">
      <alignment horizontal="right" wrapText="1"/>
      <protection/>
    </xf>
    <xf numFmtId="0" fontId="43" fillId="0" borderId="106" xfId="0" applyFont="1" applyFill="1" applyBorder="1" applyAlignment="1" applyProtection="1">
      <alignment vertical="top" wrapText="1"/>
      <protection/>
    </xf>
    <xf numFmtId="169" fontId="43" fillId="0" borderId="107" xfId="0" applyNumberFormat="1" applyFont="1" applyFill="1" applyBorder="1" applyAlignment="1" applyProtection="1">
      <alignment horizontal="right" wrapText="1"/>
      <protection/>
    </xf>
    <xf numFmtId="0" fontId="34" fillId="37" borderId="94" xfId="0" applyFont="1" applyFill="1" applyBorder="1" applyAlignment="1" applyProtection="1">
      <alignment horizontal="left" vertical="top" wrapText="1"/>
      <protection/>
    </xf>
    <xf numFmtId="0" fontId="34" fillId="0" borderId="0" xfId="0" applyFont="1" applyFill="1" applyBorder="1" applyAlignment="1" applyProtection="1">
      <alignment vertical="top" wrapText="1"/>
      <protection/>
    </xf>
    <xf numFmtId="0" fontId="34" fillId="37" borderId="0" xfId="0" applyFont="1" applyFill="1" applyBorder="1" applyAlignment="1" applyProtection="1">
      <alignment vertical="top" wrapText="1"/>
      <protection/>
    </xf>
    <xf numFmtId="0" fontId="43" fillId="37" borderId="0" xfId="0" applyFont="1" applyFill="1" applyBorder="1" applyAlignment="1" applyProtection="1">
      <alignment vertical="top" wrapText="1"/>
      <protection/>
    </xf>
    <xf numFmtId="0" fontId="135" fillId="0" borderId="98" xfId="0" applyFont="1" applyFill="1" applyBorder="1" applyAlignment="1" applyProtection="1">
      <alignment vertical="top" wrapText="1"/>
      <protection/>
    </xf>
    <xf numFmtId="169" fontId="29" fillId="10" borderId="103" xfId="0" applyNumberFormat="1" applyFont="1" applyFill="1" applyBorder="1" applyAlignment="1" applyProtection="1">
      <alignment horizontal="right"/>
      <protection locked="0"/>
    </xf>
    <xf numFmtId="0" fontId="144" fillId="41" borderId="94" xfId="0" applyFont="1" applyFill="1" applyBorder="1" applyAlignment="1">
      <alignment horizontal="left" vertical="top"/>
    </xf>
    <xf numFmtId="0" fontId="130" fillId="9" borderId="97" xfId="38" applyFont="1" applyBorder="1" applyAlignment="1" applyProtection="1">
      <alignment horizontal="center" vertical="center"/>
      <protection/>
    </xf>
    <xf numFmtId="0" fontId="130" fillId="9" borderId="0" xfId="38" applyFont="1" applyBorder="1" applyAlignment="1" applyProtection="1">
      <alignment horizontal="center" vertical="center"/>
      <protection/>
    </xf>
    <xf numFmtId="0" fontId="130" fillId="9" borderId="128" xfId="38" applyFont="1" applyBorder="1" applyAlignment="1" applyProtection="1">
      <alignment horizontal="center" vertical="center"/>
      <protection/>
    </xf>
    <xf numFmtId="0" fontId="38" fillId="0" borderId="93" xfId="38" applyFont="1" applyFill="1" applyBorder="1" applyAlignment="1" applyProtection="1">
      <alignment horizontal="left" vertical="top" wrapText="1"/>
      <protection/>
    </xf>
    <xf numFmtId="0" fontId="38" fillId="0" borderId="114" xfId="38" applyFont="1" applyFill="1" applyBorder="1" applyAlignment="1" applyProtection="1">
      <alignment horizontal="left" vertical="top" wrapText="1"/>
      <protection/>
    </xf>
    <xf numFmtId="170" fontId="29" fillId="0" borderId="99" xfId="38" applyNumberFormat="1" applyFont="1" applyFill="1" applyBorder="1" applyAlignment="1" applyProtection="1">
      <alignment horizontal="center"/>
      <protection/>
    </xf>
    <xf numFmtId="0" fontId="38" fillId="0" borderId="0" xfId="38" applyFont="1" applyFill="1" applyBorder="1" applyAlignment="1" applyProtection="1">
      <alignment horizontal="left" vertical="top" wrapText="1"/>
      <protection/>
    </xf>
    <xf numFmtId="171" fontId="37" fillId="10" borderId="98" xfId="38" applyNumberFormat="1" applyFont="1" applyFill="1" applyBorder="1" applyAlignment="1" applyProtection="1">
      <alignment horizontal="right"/>
      <protection locked="0"/>
    </xf>
    <xf numFmtId="171" fontId="37" fillId="10" borderId="100" xfId="38" applyNumberFormat="1" applyFont="1" applyFill="1" applyBorder="1" applyAlignment="1" applyProtection="1">
      <alignment horizontal="right"/>
      <protection locked="0"/>
    </xf>
    <xf numFmtId="0" fontId="38" fillId="0" borderId="0" xfId="38" applyFont="1" applyFill="1" applyBorder="1" applyAlignment="1" applyProtection="1">
      <alignment horizontal="left" vertical="top"/>
      <protection/>
    </xf>
    <xf numFmtId="169" fontId="37" fillId="0" borderId="100" xfId="38" applyNumberFormat="1" applyFont="1" applyFill="1" applyBorder="1" applyAlignment="1" applyProtection="1">
      <alignment horizontal="right" vertical="center"/>
      <protection/>
    </xf>
    <xf numFmtId="0" fontId="37" fillId="0" borderId="98" xfId="38" applyFont="1" applyFill="1" applyBorder="1" applyAlignment="1" applyProtection="1">
      <alignment horizontal="right" vertical="center"/>
      <protection/>
    </xf>
    <xf numFmtId="170" fontId="29" fillId="0" borderId="101" xfId="38" applyNumberFormat="1" applyFont="1" applyFill="1" applyBorder="1" applyAlignment="1" applyProtection="1">
      <alignment horizontal="center"/>
      <protection/>
    </xf>
    <xf numFmtId="0" fontId="37" fillId="0" borderId="0" xfId="38" applyFont="1" applyFill="1" applyBorder="1" applyAlignment="1" applyProtection="1">
      <alignment horizontal="right" vertical="center"/>
      <protection/>
    </xf>
    <xf numFmtId="170" fontId="29" fillId="10" borderId="99" xfId="38" applyNumberFormat="1" applyFont="1" applyFill="1" applyBorder="1" applyAlignment="1" applyProtection="1">
      <alignment horizontal="right" vertical="center"/>
      <protection locked="0"/>
    </xf>
    <xf numFmtId="0" fontId="29" fillId="0" borderId="114" xfId="38" applyFont="1" applyFill="1" applyBorder="1" applyAlignment="1" applyProtection="1">
      <alignment horizontal="center"/>
      <protection/>
    </xf>
    <xf numFmtId="0" fontId="38" fillId="0" borderId="97" xfId="38" applyFont="1" applyFill="1" applyBorder="1" applyAlignment="1" applyProtection="1">
      <alignment horizontal="left" vertical="top" wrapText="1"/>
      <protection/>
    </xf>
    <xf numFmtId="171" fontId="37" fillId="10" borderId="103" xfId="38" applyNumberFormat="1" applyFont="1" applyFill="1" applyBorder="1" applyAlignment="1" applyProtection="1">
      <alignment horizontal="right"/>
      <protection locked="0"/>
    </xf>
    <xf numFmtId="0" fontId="29" fillId="0" borderId="128" xfId="38" applyFont="1" applyFill="1" applyBorder="1" applyAlignment="1" applyProtection="1">
      <alignment horizontal="center"/>
      <protection/>
    </xf>
    <xf numFmtId="171" fontId="37" fillId="10" borderId="107" xfId="38" applyNumberFormat="1" applyFont="1" applyFill="1" applyBorder="1" applyAlignment="1" applyProtection="1">
      <alignment horizontal="right"/>
      <protection locked="0"/>
    </xf>
    <xf numFmtId="0" fontId="38" fillId="0" borderId="97" xfId="38" applyFont="1" applyFill="1" applyBorder="1" applyAlignment="1" applyProtection="1">
      <alignment horizontal="left" vertical="top"/>
      <protection/>
    </xf>
    <xf numFmtId="169" fontId="37" fillId="0" borderId="107" xfId="38" applyNumberFormat="1" applyFont="1" applyFill="1" applyBorder="1" applyAlignment="1" applyProtection="1">
      <alignment horizontal="right" vertical="center"/>
      <protection/>
    </xf>
    <xf numFmtId="0" fontId="37" fillId="0" borderId="107" xfId="38" applyFont="1" applyFill="1" applyBorder="1" applyAlignment="1" applyProtection="1">
      <alignment horizontal="right" vertical="center"/>
      <protection/>
    </xf>
    <xf numFmtId="0" fontId="29" fillId="0" borderId="103" xfId="38" applyFont="1" applyFill="1" applyBorder="1" applyAlignment="1" applyProtection="1">
      <alignment horizontal="center"/>
      <protection/>
    </xf>
    <xf numFmtId="0" fontId="38" fillId="0" borderId="102" xfId="38" applyFont="1" applyFill="1" applyBorder="1" applyAlignment="1" applyProtection="1">
      <alignment horizontal="left" vertical="top"/>
      <protection/>
    </xf>
    <xf numFmtId="0" fontId="38" fillId="0" borderId="103" xfId="38" applyFont="1" applyFill="1" applyBorder="1" applyAlignment="1" applyProtection="1">
      <alignment horizontal="left" vertical="top"/>
      <protection/>
    </xf>
    <xf numFmtId="170" fontId="29" fillId="10" borderId="107" xfId="38" applyNumberFormat="1" applyFont="1" applyFill="1" applyBorder="1" applyAlignment="1" applyProtection="1">
      <alignment horizontal="right" vertical="center"/>
      <protection locked="0"/>
    </xf>
    <xf numFmtId="170" fontId="29" fillId="0" borderId="95" xfId="38" applyNumberFormat="1" applyFont="1" applyFill="1" applyBorder="1" applyAlignment="1" applyProtection="1">
      <alignment horizontal="center" vertical="center"/>
      <protection locked="0"/>
    </xf>
    <xf numFmtId="170" fontId="29" fillId="0" borderId="99" xfId="38" applyNumberFormat="1" applyFont="1" applyFill="1" applyBorder="1" applyAlignment="1" applyProtection="1">
      <alignment horizontal="center" vertical="center"/>
      <protection locked="0"/>
    </xf>
    <xf numFmtId="170" fontId="29" fillId="0" borderId="101" xfId="38" applyNumberFormat="1" applyFont="1" applyFill="1" applyBorder="1" applyAlignment="1" applyProtection="1">
      <alignment horizontal="center" vertical="center"/>
      <protection locked="0"/>
    </xf>
    <xf numFmtId="170" fontId="29" fillId="10" borderId="103" xfId="38" applyNumberFormat="1" applyFont="1" applyFill="1" applyBorder="1" applyAlignment="1" applyProtection="1">
      <alignment horizontal="right" vertical="center"/>
      <protection locked="0"/>
    </xf>
    <xf numFmtId="0" fontId="38" fillId="0" borderId="106" xfId="38" applyFont="1" applyFill="1" applyBorder="1" applyAlignment="1" applyProtection="1">
      <alignment horizontal="left" vertical="top"/>
      <protection/>
    </xf>
    <xf numFmtId="0" fontId="38" fillId="0" borderId="107" xfId="38" applyFont="1" applyFill="1" applyBorder="1" applyAlignment="1" applyProtection="1">
      <alignment horizontal="left" vertical="top"/>
      <protection/>
    </xf>
    <xf numFmtId="169" fontId="37" fillId="0" borderId="101" xfId="38" applyNumberFormat="1" applyFont="1" applyFill="1" applyBorder="1" applyAlignment="1" applyProtection="1">
      <alignment horizontal="right" vertical="center"/>
      <protection/>
    </xf>
    <xf numFmtId="169" fontId="37" fillId="0" borderId="95" xfId="38" applyNumberFormat="1" applyFont="1" applyFill="1" applyBorder="1" applyAlignment="1" applyProtection="1">
      <alignment horizontal="center" vertical="center"/>
      <protection/>
    </xf>
    <xf numFmtId="168" fontId="141" fillId="0" borderId="99" xfId="0" applyNumberFormat="1" applyFont="1" applyFill="1" applyBorder="1" applyAlignment="1" applyProtection="1">
      <alignment horizontal="left" vertical="top"/>
      <protection/>
    </xf>
    <xf numFmtId="171" fontId="37" fillId="0" borderId="103" xfId="38" applyNumberFormat="1" applyFont="1" applyFill="1" applyBorder="1" applyAlignment="1" applyProtection="1">
      <alignment horizontal="right"/>
      <protection locked="0"/>
    </xf>
    <xf numFmtId="169" fontId="37" fillId="0" borderId="99" xfId="38" applyNumberFormat="1" applyFont="1" applyFill="1" applyBorder="1" applyAlignment="1" applyProtection="1">
      <alignment horizontal="center" vertical="center"/>
      <protection/>
    </xf>
    <xf numFmtId="169" fontId="37" fillId="0" borderId="107" xfId="38" applyNumberFormat="1" applyFont="1" applyFill="1" applyBorder="1" applyAlignment="1" applyProtection="1">
      <alignment horizontal="right"/>
      <protection/>
    </xf>
    <xf numFmtId="168" fontId="141" fillId="0" borderId="101" xfId="0" applyNumberFormat="1" applyFont="1" applyFill="1" applyBorder="1" applyAlignment="1" applyProtection="1">
      <alignment horizontal="left" vertical="top"/>
      <protection/>
    </xf>
    <xf numFmtId="169" fontId="37" fillId="0" borderId="105" xfId="38" applyNumberFormat="1" applyFont="1" applyFill="1" applyBorder="1" applyAlignment="1" applyProtection="1">
      <alignment horizontal="right"/>
      <protection/>
    </xf>
    <xf numFmtId="0" fontId="38" fillId="0" borderId="102" xfId="38" applyFont="1" applyFill="1" applyBorder="1" applyAlignment="1" applyProtection="1">
      <alignment horizontal="left" vertical="top" wrapText="1"/>
      <protection/>
    </xf>
    <xf numFmtId="0" fontId="38" fillId="0" borderId="103" xfId="38" applyFont="1" applyFill="1" applyBorder="1" applyAlignment="1" applyProtection="1">
      <alignment horizontal="left" vertical="top" wrapText="1"/>
      <protection/>
    </xf>
    <xf numFmtId="170" fontId="29" fillId="10" borderId="105" xfId="38" applyNumberFormat="1" applyFont="1" applyFill="1" applyBorder="1" applyAlignment="1" applyProtection="1">
      <alignment horizontal="right"/>
      <protection locked="0"/>
    </xf>
    <xf numFmtId="0" fontId="38" fillId="0" borderId="106" xfId="38" applyFont="1" applyFill="1" applyBorder="1" applyAlignment="1" applyProtection="1">
      <alignment horizontal="left" vertical="top" wrapText="1"/>
      <protection/>
    </xf>
    <xf numFmtId="0" fontId="38" fillId="0" borderId="107" xfId="38" applyFont="1" applyFill="1" applyBorder="1" applyAlignment="1" applyProtection="1">
      <alignment horizontal="left" vertical="top" wrapText="1"/>
      <protection/>
    </xf>
    <xf numFmtId="170" fontId="29" fillId="10" borderId="99" xfId="38"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center" wrapText="1"/>
      <protection/>
    </xf>
    <xf numFmtId="0" fontId="34" fillId="0" borderId="97" xfId="0" applyNumberFormat="1" applyFont="1" applyFill="1" applyBorder="1" applyAlignment="1" applyProtection="1">
      <alignment horizontal="left" vertical="top" wrapText="1"/>
      <protection/>
    </xf>
    <xf numFmtId="0" fontId="34" fillId="0" borderId="128" xfId="0" applyNumberFormat="1" applyFont="1" applyFill="1" applyBorder="1" applyAlignment="1" applyProtection="1">
      <alignment horizontal="left" vertical="top" wrapText="1"/>
      <protection/>
    </xf>
    <xf numFmtId="171" fontId="137" fillId="37" borderId="99" xfId="39" applyNumberFormat="1" applyFont="1" applyFill="1" applyBorder="1" applyAlignment="1" applyProtection="1">
      <alignment horizontal="center" wrapText="1"/>
      <protection/>
    </xf>
    <xf numFmtId="0" fontId="43" fillId="0" borderId="97" xfId="0" applyNumberFormat="1" applyFont="1" applyFill="1" applyBorder="1" applyAlignment="1" applyProtection="1">
      <alignment horizontal="left" vertical="top" wrapText="1"/>
      <protection/>
    </xf>
    <xf numFmtId="171" fontId="142" fillId="10" borderId="103" xfId="39" applyNumberFormat="1" applyFont="1" applyBorder="1" applyAlignment="1" applyProtection="1">
      <alignment horizontal="right" wrapText="1"/>
      <protection locked="0"/>
    </xf>
    <xf numFmtId="171" fontId="142" fillId="10" borderId="107" xfId="39" applyNumberFormat="1" applyFont="1" applyBorder="1" applyAlignment="1" applyProtection="1">
      <alignment horizontal="right" wrapText="1"/>
      <protection locked="0"/>
    </xf>
    <xf numFmtId="0" fontId="34" fillId="0" borderId="102" xfId="0" applyFont="1" applyFill="1" applyBorder="1" applyAlignment="1" applyProtection="1">
      <alignment horizontal="left" vertical="top" wrapText="1"/>
      <protection/>
    </xf>
    <xf numFmtId="171" fontId="37" fillId="0" borderId="103" xfId="0" applyNumberFormat="1" applyFont="1" applyFill="1" applyBorder="1" applyAlignment="1" applyProtection="1">
      <alignment horizontal="right"/>
      <protection/>
    </xf>
    <xf numFmtId="171" fontId="132" fillId="10" borderId="119" xfId="39" applyNumberFormat="1" applyFont="1" applyBorder="1" applyAlignment="1" applyProtection="1">
      <alignment horizontal="right" wrapText="1"/>
      <protection locked="0"/>
    </xf>
    <xf numFmtId="0" fontId="5" fillId="0" borderId="114" xfId="0" applyFont="1" applyFill="1" applyBorder="1" applyAlignment="1" applyProtection="1">
      <alignment horizontal="left" vertical="top" wrapText="1"/>
      <protection/>
    </xf>
    <xf numFmtId="171" fontId="29" fillId="0" borderId="114" xfId="0" applyNumberFormat="1" applyFont="1" applyFill="1" applyBorder="1" applyAlignment="1" applyProtection="1">
      <alignment horizontal="right"/>
      <protection/>
    </xf>
    <xf numFmtId="0" fontId="141" fillId="0" borderId="93" xfId="0" applyFont="1" applyFill="1" applyBorder="1" applyAlignment="1" applyProtection="1">
      <alignment horizontal="left" vertical="top" wrapText="1"/>
      <protection/>
    </xf>
    <xf numFmtId="9" fontId="29" fillId="0" borderId="95" xfId="0" applyNumberFormat="1" applyFont="1" applyFill="1" applyBorder="1" applyAlignment="1" applyProtection="1">
      <alignment horizontal="center"/>
      <protection locked="0"/>
    </xf>
    <xf numFmtId="10" fontId="43" fillId="10" borderId="98" xfId="0" applyNumberFormat="1" applyFont="1" applyFill="1" applyBorder="1" applyAlignment="1" applyProtection="1">
      <alignment horizontal="right" wrapText="1"/>
      <protection locked="0"/>
    </xf>
    <xf numFmtId="9" fontId="29" fillId="0" borderId="99" xfId="0" applyNumberFormat="1" applyFont="1" applyFill="1" applyBorder="1" applyAlignment="1" applyProtection="1">
      <alignment horizontal="center"/>
      <protection locked="0"/>
    </xf>
    <xf numFmtId="10" fontId="43" fillId="10" borderId="100" xfId="0" applyNumberFormat="1" applyFont="1" applyFill="1" applyBorder="1" applyAlignment="1" applyProtection="1">
      <alignment horizontal="right" wrapText="1"/>
      <protection locked="0"/>
    </xf>
    <xf numFmtId="10" fontId="43" fillId="10" borderId="107" xfId="0" applyNumberFormat="1" applyFont="1" applyFill="1" applyBorder="1" applyAlignment="1" applyProtection="1">
      <alignment horizontal="right" wrapText="1"/>
      <protection locked="0"/>
    </xf>
    <xf numFmtId="9" fontId="29" fillId="0" borderId="101" xfId="0" applyNumberFormat="1" applyFont="1" applyFill="1" applyBorder="1" applyAlignment="1" applyProtection="1">
      <alignment horizontal="center"/>
      <protection locked="0"/>
    </xf>
    <xf numFmtId="0" fontId="34" fillId="0" borderId="98" xfId="0" applyFont="1" applyFill="1" applyBorder="1" applyAlignment="1" applyProtection="1">
      <alignment horizontal="left" vertical="top" wrapText="1"/>
      <protection/>
    </xf>
    <xf numFmtId="10" fontId="29" fillId="10" borderId="105" xfId="0" applyNumberFormat="1" applyFont="1" applyFill="1" applyBorder="1" applyAlignment="1" applyProtection="1">
      <alignment/>
      <protection locked="0"/>
    </xf>
    <xf numFmtId="0" fontId="5" fillId="0" borderId="103" xfId="0" applyFont="1" applyFill="1" applyBorder="1" applyAlignment="1" applyProtection="1">
      <alignment horizontal="left" vertical="top" wrapText="1"/>
      <protection/>
    </xf>
    <xf numFmtId="0" fontId="132" fillId="0" borderId="101" xfId="39" applyNumberFormat="1" applyFont="1" applyFill="1" applyBorder="1" applyAlignment="1" applyProtection="1">
      <alignment horizontal="right"/>
      <protection/>
    </xf>
    <xf numFmtId="3" fontId="29" fillId="0" borderId="105" xfId="0" applyNumberFormat="1" applyFont="1" applyFill="1" applyBorder="1" applyAlignment="1" applyProtection="1">
      <alignment horizontal="right"/>
      <protection/>
    </xf>
    <xf numFmtId="169" fontId="29" fillId="0" borderId="128" xfId="0" applyNumberFormat="1" applyFont="1" applyFill="1" applyBorder="1" applyAlignment="1" applyProtection="1">
      <alignment horizontal="right"/>
      <protection/>
    </xf>
    <xf numFmtId="0" fontId="34" fillId="37" borderId="105" xfId="0" applyFont="1" applyFill="1" applyBorder="1" applyAlignment="1" applyProtection="1">
      <alignment horizontal="left" vertical="top" wrapText="1"/>
      <protection/>
    </xf>
    <xf numFmtId="0" fontId="5" fillId="37" borderId="105" xfId="0" applyFont="1" applyFill="1" applyBorder="1" applyAlignment="1" applyProtection="1">
      <alignment horizontal="left" vertical="top" wrapText="1"/>
      <protection/>
    </xf>
    <xf numFmtId="169" fontId="132" fillId="10" borderId="133" xfId="39" applyNumberFormat="1" applyFont="1" applyBorder="1" applyAlignment="1" applyProtection="1">
      <alignment horizontal="right" wrapText="1"/>
      <protection locked="0"/>
    </xf>
    <xf numFmtId="168" fontId="131" fillId="37" borderId="94" xfId="0" applyNumberFormat="1" applyFont="1" applyFill="1" applyBorder="1" applyAlignment="1" applyProtection="1">
      <alignment horizontal="left" vertical="top"/>
      <protection/>
    </xf>
    <xf numFmtId="0" fontId="111" fillId="37" borderId="0" xfId="0" applyFont="1" applyFill="1" applyBorder="1" applyAlignment="1" applyProtection="1">
      <alignment horizontal="left" vertical="top" wrapText="1"/>
      <protection/>
    </xf>
    <xf numFmtId="0" fontId="139" fillId="40" borderId="118" xfId="0" applyFont="1" applyFill="1" applyBorder="1" applyAlignment="1" applyProtection="1">
      <alignment horizontal="left" vertical="center"/>
      <protection/>
    </xf>
    <xf numFmtId="0" fontId="136" fillId="0" borderId="0" xfId="0" applyFont="1" applyFill="1" applyBorder="1" applyAlignment="1" applyProtection="1">
      <alignment horizontal="left" vertical="top" wrapText="1"/>
      <protection/>
    </xf>
    <xf numFmtId="0" fontId="136" fillId="0" borderId="0" xfId="0" applyFont="1" applyFill="1" applyBorder="1" applyAlignment="1" applyProtection="1">
      <alignment horizontal="left" vertical="top"/>
      <protection/>
    </xf>
    <xf numFmtId="171" fontId="132" fillId="10" borderId="134" xfId="39" applyNumberFormat="1" applyFont="1" applyBorder="1" applyAlignment="1" applyProtection="1">
      <alignment horizontal="right" wrapText="1"/>
      <protection locked="0"/>
    </xf>
    <xf numFmtId="171" fontId="132" fillId="10" borderId="114" xfId="39" applyNumberFormat="1" applyFont="1" applyBorder="1" applyAlignment="1" applyProtection="1">
      <alignment horizontal="right"/>
      <protection locked="0"/>
    </xf>
    <xf numFmtId="0" fontId="25" fillId="41" borderId="131" xfId="0" applyFont="1" applyFill="1" applyBorder="1" applyAlignment="1">
      <alignment horizontal="left" vertical="center"/>
    </xf>
    <xf numFmtId="0" fontId="130" fillId="37" borderId="118" xfId="0" applyFont="1" applyFill="1" applyBorder="1" applyAlignment="1" applyProtection="1">
      <alignment horizontal="left" vertical="center"/>
      <protection/>
    </xf>
    <xf numFmtId="0" fontId="111" fillId="0" borderId="107" xfId="0" applyFont="1" applyFill="1" applyBorder="1" applyAlignment="1" applyProtection="1">
      <alignment horizontal="left" vertical="top" wrapText="1"/>
      <protection/>
    </xf>
    <xf numFmtId="169" fontId="29" fillId="37" borderId="105" xfId="0" applyNumberFormat="1" applyFont="1" applyFill="1" applyBorder="1" applyAlignment="1" applyProtection="1">
      <alignment horizontal="right"/>
      <protection/>
    </xf>
    <xf numFmtId="168" fontId="135" fillId="0" borderId="93" xfId="0" applyNumberFormat="1" applyFont="1" applyFill="1" applyBorder="1" applyAlignment="1" applyProtection="1">
      <alignment horizontal="left" vertical="top" wrapText="1"/>
      <protection/>
    </xf>
    <xf numFmtId="168" fontId="135" fillId="0" borderId="94" xfId="0" applyNumberFormat="1" applyFont="1" applyFill="1" applyBorder="1" applyAlignment="1" applyProtection="1">
      <alignment horizontal="left" vertical="top"/>
      <protection/>
    </xf>
    <xf numFmtId="168" fontId="135" fillId="0" borderId="114" xfId="0" applyNumberFormat="1" applyFont="1" applyFill="1" applyBorder="1" applyAlignment="1" applyProtection="1">
      <alignment horizontal="left" vertical="top"/>
      <protection/>
    </xf>
    <xf numFmtId="171" fontId="132" fillId="10" borderId="101" xfId="39" applyNumberFormat="1" applyFont="1" applyBorder="1" applyAlignment="1" applyProtection="1">
      <alignment horizontal="right"/>
      <protection locked="0"/>
    </xf>
    <xf numFmtId="0" fontId="29" fillId="0" borderId="105" xfId="0" applyFont="1" applyFill="1" applyBorder="1" applyAlignment="1" applyProtection="1">
      <alignment horizontal="right"/>
      <protection/>
    </xf>
    <xf numFmtId="169" fontId="132" fillId="10" borderId="105" xfId="39" applyNumberFormat="1" applyFont="1" applyBorder="1" applyAlignment="1" applyProtection="1">
      <alignment horizontal="right"/>
      <protection locked="0"/>
    </xf>
    <xf numFmtId="0" fontId="111" fillId="0" borderId="102" xfId="0" applyFont="1" applyFill="1" applyBorder="1" applyAlignment="1">
      <alignment horizontal="left" vertical="top" wrapText="1"/>
    </xf>
    <xf numFmtId="0" fontId="111" fillId="0" borderId="103" xfId="0" applyFont="1" applyFill="1" applyBorder="1" applyAlignment="1">
      <alignment horizontal="left" vertical="top"/>
    </xf>
    <xf numFmtId="170" fontId="131" fillId="10" borderId="101" xfId="0" applyNumberFormat="1" applyFont="1" applyFill="1" applyBorder="1" applyAlignment="1" applyProtection="1">
      <alignment horizontal="right"/>
      <protection locked="0"/>
    </xf>
    <xf numFmtId="0" fontId="5" fillId="0" borderId="106" xfId="0" applyFont="1" applyFill="1" applyBorder="1" applyAlignment="1">
      <alignment horizontal="left" vertical="top" wrapText="1"/>
    </xf>
    <xf numFmtId="0" fontId="111" fillId="0" borderId="107" xfId="0" applyFont="1" applyFill="1" applyBorder="1" applyAlignment="1">
      <alignment horizontal="left" vertical="top"/>
    </xf>
    <xf numFmtId="170" fontId="131" fillId="10" borderId="105" xfId="0" applyNumberFormat="1" applyFont="1" applyFill="1" applyBorder="1" applyAlignment="1" applyProtection="1">
      <alignment horizontal="right"/>
      <protection locked="0"/>
    </xf>
    <xf numFmtId="0" fontId="111" fillId="0" borderId="106" xfId="0" applyFont="1" applyFill="1" applyBorder="1" applyAlignment="1">
      <alignment horizontal="left" vertical="top"/>
    </xf>
    <xf numFmtId="169" fontId="29" fillId="10" borderId="105" xfId="0" applyNumberFormat="1" applyFont="1" applyFill="1" applyBorder="1" applyAlignment="1">
      <alignment horizontal="right"/>
    </xf>
    <xf numFmtId="0" fontId="111" fillId="0" borderId="106" xfId="0" applyFont="1" applyFill="1" applyBorder="1" applyAlignment="1">
      <alignment horizontal="left" vertical="top" wrapText="1"/>
    </xf>
    <xf numFmtId="0" fontId="25" fillId="41" borderId="0" xfId="0" applyFont="1" applyFill="1" applyBorder="1" applyAlignment="1">
      <alignment horizontal="left" vertical="center"/>
    </xf>
    <xf numFmtId="168" fontId="111" fillId="0" borderId="0" xfId="0" applyNumberFormat="1" applyFont="1" applyFill="1" applyBorder="1" applyAlignment="1" applyProtection="1">
      <alignment horizontal="left" vertical="top"/>
      <protection/>
    </xf>
    <xf numFmtId="0" fontId="111" fillId="0" borderId="107" xfId="0" applyFont="1" applyFill="1" applyBorder="1" applyAlignment="1">
      <alignment horizontal="left" vertical="top" wrapText="1"/>
    </xf>
    <xf numFmtId="169" fontId="131" fillId="0" borderId="105" xfId="0" applyNumberFormat="1" applyFont="1" applyFill="1" applyBorder="1" applyAlignment="1">
      <alignment horizontal="right"/>
    </xf>
    <xf numFmtId="171" fontId="131" fillId="0" borderId="105" xfId="0" applyNumberFormat="1" applyFont="1" applyFill="1" applyBorder="1" applyAlignment="1">
      <alignment/>
    </xf>
    <xf numFmtId="0" fontId="131" fillId="0" borderId="105" xfId="0" applyNumberFormat="1" applyFont="1" applyFill="1" applyBorder="1" applyAlignment="1" applyProtection="1">
      <alignment horizontal="right"/>
      <protection/>
    </xf>
    <xf numFmtId="169" fontId="131" fillId="0" borderId="105" xfId="0" applyNumberFormat="1" applyFont="1" applyFill="1" applyBorder="1" applyAlignment="1" applyProtection="1">
      <alignment horizontal="right"/>
      <protection/>
    </xf>
    <xf numFmtId="168" fontId="131" fillId="0" borderId="131" xfId="0" applyNumberFormat="1" applyFont="1" applyFill="1" applyBorder="1" applyAlignment="1" applyProtection="1">
      <alignment horizontal="center" vertical="top"/>
      <protection/>
    </xf>
    <xf numFmtId="168" fontId="131" fillId="0" borderId="0" xfId="0" applyNumberFormat="1" applyFont="1" applyFill="1" applyBorder="1" applyAlignment="1" applyProtection="1">
      <alignment horizontal="center" vertical="top"/>
      <protection/>
    </xf>
    <xf numFmtId="0" fontId="34" fillId="0" borderId="106" xfId="0" applyFont="1" applyFill="1" applyBorder="1" applyAlignment="1">
      <alignment horizontal="left" vertical="top" wrapText="1"/>
    </xf>
    <xf numFmtId="0" fontId="135" fillId="0" borderId="107" xfId="0" applyFont="1" applyFill="1" applyBorder="1" applyAlignment="1">
      <alignment horizontal="left" vertical="top" wrapText="1"/>
    </xf>
    <xf numFmtId="169" fontId="141" fillId="0" borderId="105" xfId="0" applyNumberFormat="1" applyFont="1" applyFill="1" applyBorder="1" applyAlignment="1" applyProtection="1">
      <alignment horizontal="right"/>
      <protection/>
    </xf>
    <xf numFmtId="169" fontId="141" fillId="10" borderId="105" xfId="0" applyNumberFormat="1" applyFont="1" applyFill="1" applyBorder="1" applyAlignment="1" applyProtection="1">
      <alignment horizontal="right" vertical="center"/>
      <protection locked="0"/>
    </xf>
    <xf numFmtId="0" fontId="135" fillId="0" borderId="106" xfId="0" applyFont="1" applyFill="1" applyBorder="1" applyAlignment="1">
      <alignment horizontal="left" vertical="top" wrapText="1"/>
    </xf>
    <xf numFmtId="0" fontId="135" fillId="0" borderId="105" xfId="0" applyFont="1" applyFill="1" applyBorder="1" applyAlignment="1">
      <alignment horizontal="left" vertical="top" wrapText="1"/>
    </xf>
    <xf numFmtId="171" fontId="141" fillId="0" borderId="105" xfId="0" applyNumberFormat="1" applyFont="1" applyFill="1" applyBorder="1" applyAlignment="1">
      <alignment horizontal="right"/>
    </xf>
    <xf numFmtId="0" fontId="135" fillId="0" borderId="105" xfId="0" applyFont="1" applyFill="1" applyBorder="1" applyAlignment="1">
      <alignment horizontal="left" vertical="top"/>
    </xf>
    <xf numFmtId="173" fontId="141" fillId="0" borderId="105" xfId="0" applyNumberFormat="1" applyFont="1" applyFill="1" applyBorder="1" applyAlignment="1">
      <alignment horizontal="right"/>
    </xf>
    <xf numFmtId="170" fontId="141" fillId="0" borderId="105" xfId="0" applyNumberFormat="1" applyFont="1" applyFill="1" applyBorder="1" applyAlignment="1">
      <alignment horizontal="right"/>
    </xf>
    <xf numFmtId="170" fontId="141" fillId="10" borderId="105" xfId="0" applyNumberFormat="1" applyFont="1" applyFill="1" applyBorder="1" applyAlignment="1" applyProtection="1">
      <alignment horizontal="right"/>
      <protection locked="0"/>
    </xf>
    <xf numFmtId="169" fontId="132" fillId="10" borderId="98" xfId="39" applyNumberFormat="1" applyFont="1" applyBorder="1" applyAlignment="1" applyProtection="1">
      <alignment horizontal="right"/>
      <protection locked="0"/>
    </xf>
    <xf numFmtId="0" fontId="111" fillId="0" borderId="0" xfId="0" applyFont="1" applyFill="1" applyBorder="1" applyAlignment="1">
      <alignment horizontal="right"/>
    </xf>
    <xf numFmtId="0" fontId="131" fillId="10" borderId="98" xfId="0" applyFont="1" applyFill="1" applyBorder="1" applyAlignment="1" applyProtection="1">
      <alignment horizontal="center"/>
      <protection locked="0"/>
    </xf>
    <xf numFmtId="0" fontId="131" fillId="10" borderId="98" xfId="0" applyFont="1" applyFill="1" applyBorder="1" applyAlignment="1" applyProtection="1">
      <alignment horizontal="center" vertical="top"/>
      <protection locked="0"/>
    </xf>
    <xf numFmtId="170" fontId="132" fillId="10" borderId="98" xfId="39" applyNumberFormat="1" applyFont="1" applyBorder="1" applyAlignment="1" applyProtection="1">
      <alignment horizontal="right"/>
      <protection locked="0"/>
    </xf>
    <xf numFmtId="0" fontId="48" fillId="37" borderId="0" xfId="0" applyFont="1" applyFill="1" applyBorder="1" applyAlignment="1" applyProtection="1">
      <alignment horizontal="right" vertical="top"/>
      <protection/>
    </xf>
    <xf numFmtId="0" fontId="112" fillId="0" borderId="0" xfId="0" applyFont="1" applyFill="1" applyBorder="1" applyAlignment="1" applyProtection="1">
      <alignment horizontal="left" vertical="top"/>
      <protection/>
    </xf>
    <xf numFmtId="0" fontId="130" fillId="9" borderId="76" xfId="0" applyFont="1" applyFill="1" applyBorder="1" applyAlignment="1" applyProtection="1">
      <alignment horizontal="left" vertical="center" wrapText="1"/>
      <protection/>
    </xf>
    <xf numFmtId="171" fontId="29" fillId="0" borderId="105" xfId="0" applyNumberFormat="1" applyFont="1" applyFill="1" applyBorder="1" applyAlignment="1" applyProtection="1">
      <alignment horizontal="right"/>
      <protection locked="0"/>
    </xf>
    <xf numFmtId="169" fontId="29" fillId="0" borderId="95" xfId="0"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center" vertical="center" wrapText="1"/>
      <protection locked="0"/>
    </xf>
    <xf numFmtId="173" fontId="29" fillId="0" borderId="95" xfId="0" applyNumberFormat="1" applyFont="1" applyFill="1" applyBorder="1" applyAlignment="1" applyProtection="1">
      <alignment horizontal="center"/>
      <protection locked="0"/>
    </xf>
    <xf numFmtId="171" fontId="132" fillId="0" borderId="132" xfId="39" applyNumberFormat="1" applyFont="1" applyFill="1" applyBorder="1" applyAlignment="1" applyProtection="1">
      <alignment horizontal="right" wrapText="1"/>
      <protection locked="0"/>
    </xf>
    <xf numFmtId="171" fontId="132" fillId="0" borderId="105" xfId="39" applyNumberFormat="1" applyFont="1" applyFill="1" applyBorder="1" applyAlignment="1" applyProtection="1">
      <alignment horizontal="right" wrapText="1"/>
      <protection locked="0"/>
    </xf>
    <xf numFmtId="0" fontId="146" fillId="41" borderId="105" xfId="0" applyFont="1" applyFill="1" applyBorder="1" applyAlignment="1">
      <alignment horizontal="left" vertical="center"/>
    </xf>
    <xf numFmtId="0" fontId="45" fillId="41" borderId="105" xfId="0" applyFont="1" applyFill="1" applyBorder="1" applyAlignment="1">
      <alignment horizontal="right" vertical="top" wrapText="1"/>
    </xf>
    <xf numFmtId="0" fontId="146" fillId="0" borderId="0" xfId="0" applyFont="1" applyFill="1" applyBorder="1" applyAlignment="1">
      <alignment horizontal="left" vertical="center"/>
    </xf>
    <xf numFmtId="0" fontId="45" fillId="0" borderId="0" xfId="0" applyFont="1" applyFill="1" applyBorder="1" applyAlignment="1">
      <alignment horizontal="right" vertical="top" wrapText="1"/>
    </xf>
    <xf numFmtId="0" fontId="130" fillId="9" borderId="106" xfId="0" applyFont="1" applyFill="1" applyBorder="1" applyAlignment="1">
      <alignment horizontal="left" vertical="center"/>
    </xf>
    <xf numFmtId="0" fontId="130" fillId="9" borderId="100" xfId="0" applyFont="1" applyFill="1" applyBorder="1" applyAlignment="1">
      <alignment horizontal="left" vertical="center"/>
    </xf>
    <xf numFmtId="0" fontId="130" fillId="9" borderId="107" xfId="0" applyFont="1" applyFill="1" applyBorder="1" applyAlignment="1">
      <alignment horizontal="left" vertical="center"/>
    </xf>
    <xf numFmtId="0" fontId="146" fillId="0" borderId="98" xfId="0" applyFont="1" applyFill="1" applyBorder="1" applyAlignment="1">
      <alignment horizontal="left" vertical="center"/>
    </xf>
    <xf numFmtId="171" fontId="29" fillId="37" borderId="105" xfId="0" applyNumberFormat="1" applyFont="1" applyFill="1" applyBorder="1" applyAlignment="1" applyProtection="1">
      <alignment horizontal="center" vertical="center"/>
      <protection locked="0"/>
    </xf>
    <xf numFmtId="0" fontId="29" fillId="37" borderId="94" xfId="0" applyFont="1" applyFill="1" applyBorder="1" applyAlignment="1" applyProtection="1">
      <alignment horizontal="left" vertical="top" wrapText="1"/>
      <protection/>
    </xf>
    <xf numFmtId="0" fontId="24" fillId="37" borderId="94" xfId="0" applyFont="1" applyFill="1" applyBorder="1" applyAlignment="1" applyProtection="1">
      <alignment horizontal="left" vertical="top" wrapText="1"/>
      <protection/>
    </xf>
    <xf numFmtId="171" fontId="29" fillId="37" borderId="0" xfId="0" applyNumberFormat="1" applyFont="1" applyFill="1" applyBorder="1" applyAlignment="1" applyProtection="1">
      <alignment horizontal="center" vertical="center"/>
      <protection/>
    </xf>
    <xf numFmtId="168" fontId="130" fillId="9" borderId="106" xfId="0" applyNumberFormat="1" applyFont="1" applyFill="1" applyBorder="1" applyAlignment="1" applyProtection="1">
      <alignment horizontal="left" vertical="top"/>
      <protection/>
    </xf>
    <xf numFmtId="168" fontId="130" fillId="9" borderId="100" xfId="0" applyNumberFormat="1" applyFont="1" applyFill="1" applyBorder="1" applyAlignment="1" applyProtection="1">
      <alignment horizontal="left" vertical="top"/>
      <protection/>
    </xf>
    <xf numFmtId="168" fontId="130" fillId="9" borderId="107" xfId="0" applyNumberFormat="1" applyFont="1" applyFill="1" applyBorder="1" applyAlignment="1" applyProtection="1">
      <alignment horizontal="left" vertical="top"/>
      <protection/>
    </xf>
    <xf numFmtId="168" fontId="131" fillId="37" borderId="0" xfId="0" applyNumberFormat="1" applyFont="1" applyFill="1" applyBorder="1" applyAlignment="1" applyProtection="1">
      <alignment horizontal="left" vertical="top"/>
      <protection/>
    </xf>
    <xf numFmtId="171" fontId="29" fillId="37" borderId="114" xfId="0" applyNumberFormat="1" applyFont="1" applyFill="1" applyBorder="1" applyAlignment="1" applyProtection="1">
      <alignment horizontal="right" vertical="center"/>
      <protection locked="0"/>
    </xf>
    <xf numFmtId="171" fontId="29" fillId="37" borderId="105" xfId="0" applyNumberFormat="1" applyFont="1" applyFill="1" applyBorder="1" applyAlignment="1" applyProtection="1">
      <alignment horizontal="right"/>
      <protection locked="0"/>
    </xf>
    <xf numFmtId="171" fontId="132" fillId="0" borderId="121" xfId="39" applyNumberFormat="1" applyFont="1" applyFill="1" applyBorder="1" applyAlignment="1" applyProtection="1">
      <alignment horizontal="right" wrapText="1"/>
      <protection locked="0"/>
    </xf>
    <xf numFmtId="173" fontId="29" fillId="0" borderId="105" xfId="0" applyNumberFormat="1" applyFont="1" applyFill="1" applyBorder="1" applyAlignment="1" applyProtection="1">
      <alignment horizontal="right"/>
      <protection locked="0"/>
    </xf>
    <xf numFmtId="0" fontId="5" fillId="0" borderId="107"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71" fontId="29" fillId="0" borderId="0" xfId="0" applyNumberFormat="1" applyFont="1" applyFill="1" applyBorder="1" applyAlignment="1" applyProtection="1">
      <alignment horizontal="right"/>
      <protection/>
    </xf>
    <xf numFmtId="169" fontId="29" fillId="0" borderId="105" xfId="0" applyNumberFormat="1" applyFont="1" applyFill="1" applyBorder="1" applyAlignment="1" applyProtection="1">
      <alignment horizontal="right"/>
      <protection locked="0"/>
    </xf>
    <xf numFmtId="171" fontId="29" fillId="0" borderId="95" xfId="0" applyNumberFormat="1" applyFont="1" applyFill="1" applyBorder="1" applyAlignment="1" applyProtection="1">
      <alignment horizontal="right"/>
      <protection locked="0"/>
    </xf>
    <xf numFmtId="0" fontId="135" fillId="0" borderId="0" xfId="0" applyFont="1" applyFill="1" applyBorder="1" applyAlignment="1" applyProtection="1">
      <alignment vertical="top" wrapText="1"/>
      <protection/>
    </xf>
    <xf numFmtId="169" fontId="43" fillId="0" borderId="0" xfId="0" applyNumberFormat="1" applyFont="1" applyFill="1" applyBorder="1" applyAlignment="1" applyProtection="1">
      <alignment horizontal="right" wrapText="1"/>
      <protection/>
    </xf>
    <xf numFmtId="0" fontId="146" fillId="41" borderId="0" xfId="0" applyFont="1" applyFill="1" applyBorder="1" applyAlignment="1">
      <alignment horizontal="left" vertical="center"/>
    </xf>
    <xf numFmtId="0" fontId="139" fillId="9" borderId="0" xfId="0" applyFont="1" applyFill="1" applyBorder="1" applyAlignment="1">
      <alignment horizontal="left" vertical="center"/>
    </xf>
    <xf numFmtId="0" fontId="146" fillId="0" borderId="0" xfId="0" applyFont="1" applyFill="1" applyBorder="1" applyAlignment="1">
      <alignment horizontal="left" vertical="top"/>
    </xf>
    <xf numFmtId="0" fontId="38" fillId="0" borderId="105" xfId="38" applyFont="1" applyFill="1" applyBorder="1" applyAlignment="1" applyProtection="1">
      <alignment horizontal="left" vertical="top" wrapText="1"/>
      <protection/>
    </xf>
    <xf numFmtId="170" fontId="29" fillId="0" borderId="105" xfId="38" applyNumberFormat="1" applyFont="1" applyFill="1" applyBorder="1" applyAlignment="1" applyProtection="1">
      <alignment horizontal="center"/>
      <protection locked="0"/>
    </xf>
    <xf numFmtId="170" fontId="29" fillId="0" borderId="0" xfId="38" applyNumberFormat="1" applyFont="1" applyFill="1" applyBorder="1" applyAlignment="1" applyProtection="1">
      <alignment horizontal="center"/>
      <protection/>
    </xf>
    <xf numFmtId="171" fontId="132" fillId="0" borderId="0" xfId="39" applyNumberFormat="1" applyFont="1" applyFill="1" applyBorder="1" applyAlignment="1" applyProtection="1">
      <alignment horizontal="right" wrapText="1"/>
      <protection locked="0"/>
    </xf>
    <xf numFmtId="0" fontId="5" fillId="0" borderId="105" xfId="0" applyFont="1" applyFill="1" applyBorder="1" applyAlignment="1" applyProtection="1">
      <alignment horizontal="left" vertical="top" wrapText="1"/>
      <protection/>
    </xf>
    <xf numFmtId="0" fontId="131" fillId="0" borderId="0" xfId="0" applyFont="1" applyFill="1" applyBorder="1" applyAlignment="1">
      <alignment horizontal="right" vertical="top"/>
    </xf>
    <xf numFmtId="0" fontId="127" fillId="37" borderId="0" xfId="0" applyFont="1" applyFill="1" applyBorder="1" applyAlignment="1" applyProtection="1">
      <alignment horizontal="left" vertical="top" wrapText="1"/>
      <protection/>
    </xf>
    <xf numFmtId="0" fontId="28" fillId="37" borderId="106" xfId="0" applyFont="1" applyFill="1" applyBorder="1" applyAlignment="1" applyProtection="1">
      <alignment horizontal="left" vertical="top" wrapText="1"/>
      <protection/>
    </xf>
    <xf numFmtId="0" fontId="28" fillId="37" borderId="107" xfId="0" applyFont="1" applyFill="1" applyBorder="1" applyAlignment="1" applyProtection="1">
      <alignment horizontal="left" vertical="top" wrapText="1"/>
      <protection/>
    </xf>
    <xf numFmtId="0" fontId="136" fillId="0" borderId="0" xfId="0" applyFont="1" applyFill="1" applyBorder="1" applyAlignment="1">
      <alignment horizontal="left" vertical="top" wrapText="1"/>
    </xf>
    <xf numFmtId="0" fontId="136" fillId="0" borderId="0" xfId="0" applyFont="1" applyFill="1" applyBorder="1" applyAlignment="1">
      <alignment horizontal="left" vertical="top"/>
    </xf>
    <xf numFmtId="0" fontId="124" fillId="9" borderId="0" xfId="0" applyFont="1" applyFill="1" applyBorder="1" applyAlignment="1">
      <alignment horizontal="center" vertical="top" wrapText="1"/>
    </xf>
    <xf numFmtId="0" fontId="0" fillId="0" borderId="0" xfId="0" applyFill="1" applyBorder="1" applyAlignment="1">
      <alignment horizontal="left" vertical="top" wrapText="1"/>
    </xf>
    <xf numFmtId="173" fontId="29" fillId="10" borderId="105" xfId="0" applyNumberFormat="1" applyFont="1" applyFill="1" applyBorder="1" applyAlignment="1" applyProtection="1">
      <alignment horizontal="right"/>
      <protection locked="0"/>
    </xf>
    <xf numFmtId="0" fontId="5" fillId="37" borderId="0" xfId="0" applyFont="1" applyFill="1" applyBorder="1" applyAlignment="1" applyProtection="1">
      <alignment horizontal="left" vertical="top" wrapText="1"/>
      <protection/>
    </xf>
    <xf numFmtId="173" fontId="29" fillId="0" borderId="0" xfId="0" applyNumberFormat="1" applyFont="1" applyFill="1" applyBorder="1" applyAlignment="1" applyProtection="1">
      <alignment horizontal="right"/>
      <protection/>
    </xf>
    <xf numFmtId="0" fontId="28" fillId="37" borderId="102" xfId="0" applyFont="1" applyFill="1" applyBorder="1" applyAlignment="1" applyProtection="1">
      <alignment horizontal="left" vertical="top" wrapText="1"/>
      <protection/>
    </xf>
    <xf numFmtId="0" fontId="28" fillId="37" borderId="103" xfId="0" applyFont="1" applyFill="1" applyBorder="1" applyAlignment="1" applyProtection="1">
      <alignment horizontal="left" vertical="top" wrapText="1"/>
      <protection/>
    </xf>
    <xf numFmtId="191" fontId="131" fillId="0" borderId="105" xfId="0" applyNumberFormat="1" applyFont="1" applyFill="1" applyBorder="1" applyAlignment="1">
      <alignment horizontal="right"/>
    </xf>
    <xf numFmtId="0" fontId="113" fillId="0" borderId="0" xfId="0" applyFont="1" applyFill="1" applyBorder="1" applyAlignment="1" applyProtection="1">
      <alignment horizontal="right" vertical="top"/>
      <protection/>
    </xf>
    <xf numFmtId="0" fontId="147" fillId="0" borderId="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35" fillId="0" borderId="98" xfId="0" applyNumberFormat="1" applyFont="1" applyFill="1" applyBorder="1" applyAlignment="1" applyProtection="1">
      <alignment horizontal="center" vertical="top"/>
      <protection/>
    </xf>
    <xf numFmtId="0" fontId="141" fillId="0" borderId="0" xfId="0" applyFont="1" applyFill="1" applyBorder="1" applyAlignment="1" applyProtection="1">
      <alignment vertical="top"/>
      <protection/>
    </xf>
    <xf numFmtId="0" fontId="135" fillId="0" borderId="0" xfId="0" applyFont="1" applyFill="1" applyBorder="1" applyAlignment="1" applyProtection="1">
      <alignment vertical="top"/>
      <protection/>
    </xf>
    <xf numFmtId="0" fontId="135" fillId="0" borderId="98" xfId="0" applyFont="1" applyFill="1" applyBorder="1" applyAlignment="1" applyProtection="1">
      <alignment horizontal="center" vertical="top"/>
      <protection/>
    </xf>
    <xf numFmtId="0" fontId="135" fillId="0" borderId="94"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177" fontId="135" fillId="42" borderId="98" xfId="0" applyNumberFormat="1" applyFont="1" applyFill="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141" fillId="10" borderId="98" xfId="0" applyFont="1" applyFill="1" applyBorder="1" applyAlignment="1" applyProtection="1">
      <alignment horizontal="center" vertical="top"/>
      <protection locked="0"/>
    </xf>
    <xf numFmtId="177" fontId="135" fillId="0" borderId="0" xfId="0" applyNumberFormat="1" applyFont="1" applyFill="1" applyBorder="1" applyAlignment="1" applyProtection="1">
      <alignment horizontal="left" vertical="top"/>
      <protection locked="0"/>
    </xf>
    <xf numFmtId="0" fontId="135" fillId="0" borderId="135" xfId="0" applyFont="1" applyFill="1" applyBorder="1" applyAlignment="1" applyProtection="1">
      <alignment horizontal="center" vertical="top"/>
      <protection/>
    </xf>
    <xf numFmtId="0" fontId="135" fillId="10" borderId="105" xfId="0" applyFont="1" applyFill="1" applyBorder="1" applyAlignment="1" applyProtection="1">
      <alignment horizontal="center" vertical="top"/>
      <protection locked="0"/>
    </xf>
    <xf numFmtId="177" fontId="135" fillId="0" borderId="0" xfId="0" applyNumberFormat="1" applyFont="1" applyFill="1" applyBorder="1" applyAlignment="1" applyProtection="1">
      <alignment vertical="top"/>
      <protection locked="0"/>
    </xf>
    <xf numFmtId="177" fontId="135" fillId="0" borderId="0" xfId="0" applyNumberFormat="1" applyFont="1" applyFill="1" applyBorder="1" applyAlignment="1" applyProtection="1">
      <alignment vertical="top"/>
      <protection/>
    </xf>
    <xf numFmtId="177" fontId="135" fillId="10" borderId="105" xfId="0" applyNumberFormat="1" applyFont="1" applyFill="1" applyBorder="1" applyAlignment="1" applyProtection="1">
      <alignment horizontal="center" vertical="top"/>
      <protection locked="0"/>
    </xf>
    <xf numFmtId="0" fontId="135" fillId="0" borderId="0" xfId="0" applyFont="1" applyFill="1" applyBorder="1" applyAlignment="1" applyProtection="1">
      <alignment horizontal="right" vertical="top"/>
      <protection/>
    </xf>
    <xf numFmtId="0" fontId="135" fillId="0" borderId="0" xfId="0" applyFont="1" applyFill="1" applyBorder="1" applyAlignment="1" applyProtection="1">
      <alignment horizontal="center" vertical="top"/>
      <protection locked="0"/>
    </xf>
    <xf numFmtId="0" fontId="149" fillId="0" borderId="0" xfId="0" applyFont="1" applyFill="1" applyBorder="1" applyAlignment="1">
      <alignment horizontal="left" vertical="top"/>
    </xf>
    <xf numFmtId="0" fontId="150" fillId="0" borderId="0" xfId="0" applyFont="1" applyFill="1" applyBorder="1" applyAlignment="1">
      <alignment horizontal="left" vertical="top"/>
    </xf>
    <xf numFmtId="0" fontId="151" fillId="0" borderId="0" xfId="0" applyFont="1" applyFill="1" applyBorder="1" applyAlignment="1">
      <alignment horizontal="left" vertical="top"/>
    </xf>
    <xf numFmtId="0" fontId="149" fillId="0" borderId="0" xfId="0" applyFont="1" applyFill="1" applyBorder="1" applyAlignment="1">
      <alignment horizontal="left" vertical="top" wrapText="1"/>
    </xf>
    <xf numFmtId="0" fontId="149" fillId="0" borderId="98" xfId="0" applyFont="1" applyFill="1" applyBorder="1" applyAlignment="1">
      <alignment horizontal="center" vertical="center"/>
    </xf>
    <xf numFmtId="0" fontId="149" fillId="0" borderId="98" xfId="0" applyFont="1" applyFill="1" applyBorder="1" applyAlignment="1">
      <alignment horizontal="center" vertical="center" wrapText="1"/>
    </xf>
    <xf numFmtId="0" fontId="149" fillId="0" borderId="0" xfId="0" applyFont="1" applyFill="1" applyBorder="1" applyAlignment="1">
      <alignment horizontal="center" vertical="center" wrapText="1"/>
    </xf>
    <xf numFmtId="0" fontId="149" fillId="10" borderId="106" xfId="0" applyFont="1" applyFill="1" applyBorder="1" applyAlignment="1" applyProtection="1">
      <alignment horizontal="center" vertical="top"/>
      <protection locked="0"/>
    </xf>
    <xf numFmtId="0" fontId="149" fillId="10" borderId="107" xfId="0" applyFont="1" applyFill="1" applyBorder="1" applyAlignment="1" applyProtection="1">
      <alignment horizontal="center" vertical="top"/>
      <protection locked="0"/>
    </xf>
    <xf numFmtId="0" fontId="149" fillId="10" borderId="100" xfId="0" applyFont="1" applyFill="1" applyBorder="1" applyAlignment="1" applyProtection="1">
      <alignment horizontal="center" vertical="top"/>
      <protection locked="0"/>
    </xf>
    <xf numFmtId="0" fontId="149" fillId="10" borderId="105" xfId="0" applyFont="1" applyFill="1" applyBorder="1" applyAlignment="1" applyProtection="1">
      <alignment horizontal="left" vertical="top"/>
      <protection locked="0"/>
    </xf>
    <xf numFmtId="0" fontId="149" fillId="10" borderId="105" xfId="0" applyFont="1" applyFill="1" applyBorder="1" applyAlignment="1" applyProtection="1">
      <alignment horizontal="center" vertical="top"/>
      <protection locked="0"/>
    </xf>
    <xf numFmtId="0" fontId="149" fillId="0" borderId="0" xfId="0" applyFont="1" applyFill="1" applyBorder="1" applyAlignment="1" applyProtection="1">
      <alignment vertical="top"/>
      <protection/>
    </xf>
    <xf numFmtId="0" fontId="38" fillId="0" borderId="0" xfId="0" applyFont="1" applyFill="1" applyBorder="1" applyAlignment="1" applyProtection="1">
      <alignment horizontal="right" vertical="top" wrapText="1"/>
      <protection/>
    </xf>
    <xf numFmtId="0" fontId="38" fillId="0" borderId="0" xfId="0" applyFont="1" applyFill="1" applyBorder="1" applyAlignment="1" applyProtection="1">
      <alignment horizontal="right" vertical="top"/>
      <protection/>
    </xf>
    <xf numFmtId="0" fontId="149" fillId="0" borderId="0" xfId="0" applyFont="1" applyFill="1" applyBorder="1" applyAlignment="1" applyProtection="1">
      <alignment horizontal="right" vertical="top"/>
      <protection/>
    </xf>
    <xf numFmtId="0" fontId="141" fillId="41" borderId="0" xfId="0" applyFont="1" applyFill="1" applyBorder="1" applyAlignment="1">
      <alignment horizontal="left" vertical="top"/>
    </xf>
    <xf numFmtId="0" fontId="54" fillId="41" borderId="0" xfId="0" applyFont="1" applyFill="1" applyBorder="1" applyAlignment="1">
      <alignment horizontal="right" vertical="top" wrapText="1"/>
    </xf>
    <xf numFmtId="0" fontId="141" fillId="0" borderId="0" xfId="0" applyFont="1" applyFill="1" applyBorder="1" applyAlignment="1">
      <alignment horizontal="left" vertical="top"/>
    </xf>
    <xf numFmtId="0" fontId="54" fillId="0" borderId="0" xfId="0" applyFont="1" applyFill="1" applyBorder="1" applyAlignment="1">
      <alignment horizontal="right" vertical="top" wrapText="1"/>
    </xf>
    <xf numFmtId="0" fontId="149" fillId="10" borderId="98" xfId="0" applyFont="1" applyFill="1" applyBorder="1" applyAlignment="1" applyProtection="1">
      <alignment horizontal="center" vertical="top"/>
      <protection locked="0"/>
    </xf>
    <xf numFmtId="0" fontId="149" fillId="0" borderId="0" xfId="0" applyFont="1" applyFill="1" applyBorder="1" applyAlignment="1">
      <alignment vertical="top"/>
    </xf>
    <xf numFmtId="0" fontId="151" fillId="10" borderId="98" xfId="0" applyFont="1" applyFill="1" applyBorder="1" applyAlignment="1" applyProtection="1">
      <alignment horizontal="right" vertical="top"/>
      <protection locked="0"/>
    </xf>
    <xf numFmtId="0" fontId="149" fillId="0" borderId="0" xfId="0" applyFont="1" applyFill="1" applyBorder="1" applyAlignment="1">
      <alignment horizontal="center" vertical="top"/>
    </xf>
    <xf numFmtId="0" fontId="149" fillId="0" borderId="0" xfId="0" applyFont="1" applyFill="1" applyBorder="1" applyAlignment="1">
      <alignment horizontal="right" vertical="top"/>
    </xf>
    <xf numFmtId="0" fontId="151" fillId="0" borderId="0" xfId="0" applyFont="1" applyFill="1" applyBorder="1" applyAlignment="1" applyProtection="1">
      <alignment vertical="top"/>
      <protection locked="0"/>
    </xf>
    <xf numFmtId="0" fontId="151" fillId="0" borderId="98" xfId="0" applyFont="1" applyFill="1" applyBorder="1" applyAlignment="1">
      <alignment horizontal="left" vertical="top"/>
    </xf>
    <xf numFmtId="0" fontId="113" fillId="0" borderId="0" xfId="0" applyFont="1" applyFill="1" applyBorder="1" applyAlignment="1">
      <alignment vertical="top"/>
    </xf>
    <xf numFmtId="0" fontId="151" fillId="0" borderId="0" xfId="0" applyFont="1" applyFill="1" applyBorder="1" applyAlignment="1">
      <alignment horizontal="center" vertical="top"/>
    </xf>
    <xf numFmtId="0" fontId="149" fillId="10" borderId="98" xfId="0" applyFont="1" applyFill="1" applyBorder="1" applyAlignment="1" applyProtection="1">
      <alignment horizontal="left" vertical="top"/>
      <protection locked="0"/>
    </xf>
    <xf numFmtId="0" fontId="149" fillId="0" borderId="94" xfId="0" applyFont="1" applyFill="1" applyBorder="1" applyAlignment="1">
      <alignment horizontal="center" vertical="top"/>
    </xf>
    <xf numFmtId="0" fontId="149" fillId="10" borderId="98" xfId="0" applyFont="1" applyFill="1" applyBorder="1" applyAlignment="1" applyProtection="1">
      <alignment vertical="top"/>
      <protection locked="0"/>
    </xf>
    <xf numFmtId="0" fontId="149" fillId="0" borderId="94" xfId="0" applyFont="1" applyFill="1" applyBorder="1" applyAlignment="1">
      <alignment horizontal="left" vertical="top" wrapText="1"/>
    </xf>
    <xf numFmtId="0" fontId="149" fillId="0" borderId="0" xfId="0" applyFont="1" applyFill="1" applyBorder="1" applyAlignment="1">
      <alignment vertical="top" wrapText="1"/>
    </xf>
    <xf numFmtId="0" fontId="149" fillId="0" borderId="135" xfId="0" applyFont="1" applyFill="1" applyBorder="1" applyAlignment="1">
      <alignment horizontal="left" vertical="top"/>
    </xf>
    <xf numFmtId="0" fontId="149" fillId="0" borderId="135" xfId="0" applyFont="1" applyFill="1" applyBorder="1" applyAlignment="1">
      <alignment vertical="top"/>
    </xf>
    <xf numFmtId="0" fontId="149" fillId="0" borderId="98" xfId="0" applyFont="1" applyFill="1" applyBorder="1" applyAlignment="1" applyProtection="1">
      <alignment horizontal="left" vertical="top"/>
      <protection locked="0"/>
    </xf>
    <xf numFmtId="0" fontId="149" fillId="0" borderId="94" xfId="0" applyFont="1" applyFill="1" applyBorder="1" applyAlignment="1">
      <alignment horizontal="center" vertical="top" wrapText="1"/>
    </xf>
    <xf numFmtId="0" fontId="149" fillId="0" borderId="0" xfId="0" applyFont="1" applyFill="1" applyBorder="1" applyAlignment="1" applyProtection="1">
      <alignment vertical="top"/>
      <protection locked="0"/>
    </xf>
    <xf numFmtId="0" fontId="149" fillId="0" borderId="135" xfId="0" applyFont="1" applyFill="1" applyBorder="1" applyAlignment="1">
      <alignment horizontal="center" vertical="top"/>
    </xf>
    <xf numFmtId="0" fontId="0" fillId="0" borderId="0" xfId="0" applyFont="1" applyFill="1" applyBorder="1" applyAlignment="1" applyProtection="1">
      <alignment horizontal="right" vertical="top"/>
      <protection/>
    </xf>
    <xf numFmtId="0" fontId="0" fillId="0" borderId="0" xfId="0" applyFill="1" applyBorder="1" applyAlignment="1" applyProtection="1">
      <alignment horizontal="right" vertical="top"/>
      <protection/>
    </xf>
    <xf numFmtId="0" fontId="151" fillId="0" borderId="0" xfId="0" applyFont="1" applyFill="1" applyBorder="1" applyAlignment="1" applyProtection="1">
      <alignment horizontal="center" vertical="top"/>
      <protection/>
    </xf>
    <xf numFmtId="0" fontId="149" fillId="0" borderId="0" xfId="0" applyFont="1" applyFill="1" applyBorder="1" applyAlignment="1" applyProtection="1">
      <alignment horizontal="left" vertical="top"/>
      <protection/>
    </xf>
    <xf numFmtId="0" fontId="149" fillId="0" borderId="98" xfId="0" applyFont="1" applyFill="1" applyBorder="1" applyAlignment="1" applyProtection="1">
      <alignment horizontal="center" vertical="top"/>
      <protection/>
    </xf>
    <xf numFmtId="0" fontId="109" fillId="10" borderId="98" xfId="39" applyFont="1" applyBorder="1" applyAlignment="1" applyProtection="1">
      <alignment horizontal="center" vertical="top"/>
      <protection locked="0"/>
    </xf>
    <xf numFmtId="0" fontId="109" fillId="10" borderId="98" xfId="39" applyFont="1" applyBorder="1" applyAlignment="1" applyProtection="1">
      <alignment horizontal="left" vertical="top"/>
      <protection locked="0"/>
    </xf>
    <xf numFmtId="0" fontId="149" fillId="0" borderId="0" xfId="0" applyFont="1" applyFill="1" applyBorder="1" applyAlignment="1" applyProtection="1">
      <alignment horizontal="center" vertical="top"/>
      <protection/>
    </xf>
    <xf numFmtId="0" fontId="109" fillId="10" borderId="100" xfId="39" applyFont="1" applyBorder="1" applyAlignment="1" applyProtection="1">
      <alignment horizontal="left" vertical="top"/>
      <protection locked="0"/>
    </xf>
    <xf numFmtId="0" fontId="109" fillId="10" borderId="100" xfId="39" applyFont="1" applyBorder="1" applyAlignment="1" applyProtection="1">
      <alignment horizontal="center" vertical="top"/>
      <protection locked="0"/>
    </xf>
    <xf numFmtId="177" fontId="109" fillId="10" borderId="98" xfId="39" applyNumberFormat="1" applyFont="1" applyBorder="1" applyAlignment="1" applyProtection="1">
      <alignment horizontal="left" vertical="top"/>
      <protection locked="0"/>
    </xf>
    <xf numFmtId="177" fontId="109" fillId="10" borderId="100" xfId="39" applyNumberFormat="1" applyFont="1" applyBorder="1" applyAlignment="1" applyProtection="1">
      <alignment horizontal="left" vertical="top"/>
      <protection locked="0"/>
    </xf>
    <xf numFmtId="0" fontId="149" fillId="0" borderId="94" xfId="0" applyFont="1" applyFill="1" applyBorder="1" applyAlignment="1" applyProtection="1">
      <alignment horizontal="center" vertical="top"/>
      <protection/>
    </xf>
    <xf numFmtId="0" fontId="109" fillId="0" borderId="0" xfId="39" applyFont="1" applyFill="1" applyBorder="1" applyAlignment="1" applyProtection="1">
      <alignment horizontal="left" vertical="top"/>
      <protection/>
    </xf>
    <xf numFmtId="0" fontId="149" fillId="0" borderId="94" xfId="0" applyFont="1" applyFill="1" applyBorder="1" applyAlignment="1" applyProtection="1">
      <alignment horizontal="left" vertical="top"/>
      <protection/>
    </xf>
    <xf numFmtId="0" fontId="151" fillId="0" borderId="0" xfId="0" applyFont="1" applyFill="1" applyBorder="1" applyAlignment="1" applyProtection="1">
      <alignment horizontal="left" vertical="top"/>
      <protection/>
    </xf>
    <xf numFmtId="0" fontId="149" fillId="37" borderId="0" xfId="0" applyFont="1" applyFill="1" applyBorder="1" applyAlignment="1" applyProtection="1">
      <alignment horizontal="left" vertical="top"/>
      <protection/>
    </xf>
    <xf numFmtId="0" fontId="151" fillId="0" borderId="0" xfId="0" applyFont="1" applyFill="1" applyBorder="1" applyAlignment="1" applyProtection="1">
      <alignment horizontal="right" vertical="top"/>
      <protection/>
    </xf>
    <xf numFmtId="0" fontId="152" fillId="0" borderId="0" xfId="0" applyFont="1" applyFill="1" applyBorder="1" applyAlignment="1" applyProtection="1">
      <alignment horizontal="center" vertical="top"/>
      <protection/>
    </xf>
    <xf numFmtId="0" fontId="0" fillId="0" borderId="0" xfId="0" applyFill="1" applyBorder="1" applyAlignment="1" applyProtection="1">
      <alignment horizontal="center" vertical="top"/>
      <protection/>
    </xf>
    <xf numFmtId="0" fontId="0" fillId="0" borderId="98" xfId="0"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09" fillId="10" borderId="98" xfId="39" applyFont="1" applyBorder="1" applyAlignment="1" applyProtection="1">
      <alignment vertical="top"/>
      <protection locked="0"/>
    </xf>
    <xf numFmtId="0" fontId="0" fillId="0" borderId="94" xfId="0" applyFill="1" applyBorder="1" applyAlignment="1" applyProtection="1">
      <alignment horizontal="center"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98" xfId="0" applyFont="1" applyFill="1" applyBorder="1" applyAlignment="1" applyProtection="1">
      <alignment horizontal="center" vertical="top"/>
      <protection/>
    </xf>
    <xf numFmtId="0" fontId="0" fillId="0" borderId="94" xfId="0" applyFont="1" applyFill="1" applyBorder="1" applyAlignment="1" applyProtection="1">
      <alignment horizontal="center" vertical="top"/>
      <protection/>
    </xf>
    <xf numFmtId="0" fontId="151" fillId="0" borderId="0" xfId="0" applyFont="1" applyFill="1" applyBorder="1" applyAlignment="1" applyProtection="1">
      <alignment vertical="top"/>
      <protection/>
    </xf>
    <xf numFmtId="176" fontId="0" fillId="37" borderId="98" xfId="0" applyNumberFormat="1" applyFill="1" applyBorder="1" applyAlignment="1" applyProtection="1">
      <alignment horizontal="center" vertical="top"/>
      <protection/>
    </xf>
    <xf numFmtId="0" fontId="0" fillId="10" borderId="98" xfId="0" applyFont="1" applyFill="1" applyBorder="1" applyAlignment="1" applyProtection="1">
      <alignment horizontal="center" vertical="top"/>
      <protection locked="0"/>
    </xf>
    <xf numFmtId="0" fontId="0" fillId="10" borderId="98" xfId="0" applyFill="1" applyBorder="1" applyAlignment="1" applyProtection="1">
      <alignment horizontal="center" vertical="top"/>
      <protection locked="0"/>
    </xf>
    <xf numFmtId="0" fontId="153" fillId="0" borderId="0" xfId="0" applyFont="1" applyFill="1" applyBorder="1" applyAlignment="1" applyProtection="1">
      <alignment horizontal="right" vertical="top"/>
      <protection/>
    </xf>
    <xf numFmtId="0" fontId="149" fillId="0" borderId="98" xfId="0" applyFont="1" applyFill="1" applyBorder="1" applyAlignment="1" applyProtection="1">
      <alignment horizontal="left" vertical="top"/>
      <protection/>
    </xf>
    <xf numFmtId="0" fontId="149" fillId="0" borderId="0" xfId="0" applyFont="1" applyFill="1" applyBorder="1" applyAlignment="1" applyProtection="1">
      <alignment horizontal="left" vertical="top" wrapText="1"/>
      <protection/>
    </xf>
    <xf numFmtId="0" fontId="149" fillId="0" borderId="0" xfId="0" applyFont="1" applyFill="1" applyBorder="1" applyAlignment="1" applyProtection="1">
      <alignment horizontal="left"/>
      <protection/>
    </xf>
    <xf numFmtId="0" fontId="109" fillId="10" borderId="100" xfId="39" applyFont="1" applyBorder="1" applyAlignment="1" applyProtection="1">
      <alignment vertical="top"/>
      <protection locked="0"/>
    </xf>
    <xf numFmtId="0" fontId="149" fillId="37" borderId="0" xfId="0" applyFont="1" applyFill="1" applyBorder="1" applyAlignment="1" applyProtection="1">
      <alignment horizontal="center" vertical="top"/>
      <protection/>
    </xf>
    <xf numFmtId="0" fontId="154" fillId="0" borderId="0" xfId="0" applyFont="1" applyFill="1" applyBorder="1" applyAlignment="1" applyProtection="1">
      <alignment horizontal="center" vertical="top"/>
      <protection/>
    </xf>
    <xf numFmtId="0" fontId="149" fillId="0" borderId="0" xfId="0" applyFont="1" applyFill="1" applyBorder="1" applyAlignment="1" applyProtection="1">
      <alignment vertical="center" wrapText="1"/>
      <protection/>
    </xf>
    <xf numFmtId="0" fontId="149" fillId="0" borderId="0" xfId="0" applyFont="1" applyFill="1" applyBorder="1" applyAlignment="1" applyProtection="1">
      <alignment vertical="top" wrapText="1"/>
      <protection/>
    </xf>
    <xf numFmtId="0" fontId="149" fillId="0" borderId="0" xfId="0" applyFont="1" applyFill="1" applyBorder="1" applyAlignment="1" applyProtection="1">
      <alignment horizontal="center" vertical="center" wrapText="1"/>
      <protection/>
    </xf>
    <xf numFmtId="0" fontId="149" fillId="0" borderId="0" xfId="0" applyFont="1" applyFill="1" applyBorder="1" applyAlignment="1" applyProtection="1">
      <alignment horizontal="center" vertical="top" wrapText="1"/>
      <protection/>
    </xf>
    <xf numFmtId="0" fontId="149" fillId="0" borderId="0" xfId="0" applyFont="1" applyFill="1" applyBorder="1" applyAlignment="1" applyProtection="1">
      <alignment horizontal="center" vertical="center"/>
      <protection/>
    </xf>
    <xf numFmtId="0" fontId="149" fillId="0" borderId="0" xfId="0" applyFont="1" applyFill="1" applyBorder="1" applyAlignment="1" applyProtection="1">
      <alignment horizontal="center"/>
      <protection/>
    </xf>
    <xf numFmtId="0" fontId="109" fillId="10" borderId="98" xfId="39" applyFont="1" applyFill="1" applyBorder="1" applyAlignment="1" applyProtection="1">
      <alignment vertical="top"/>
      <protection locked="0"/>
    </xf>
    <xf numFmtId="0" fontId="109" fillId="10" borderId="98" xfId="39" applyFont="1" applyFill="1" applyBorder="1" applyAlignment="1" applyProtection="1">
      <alignment/>
      <protection locked="0"/>
    </xf>
    <xf numFmtId="0" fontId="149" fillId="0" borderId="0" xfId="0" applyFont="1" applyFill="1" applyBorder="1" applyAlignment="1" applyProtection="1">
      <alignment/>
      <protection/>
    </xf>
    <xf numFmtId="0" fontId="109" fillId="10" borderId="98" xfId="39" applyFont="1" applyFill="1" applyBorder="1" applyAlignment="1" applyProtection="1">
      <alignment horizontal="left"/>
      <protection locked="0"/>
    </xf>
    <xf numFmtId="0" fontId="109" fillId="10" borderId="98" xfId="39" applyFont="1" applyFill="1" applyBorder="1" applyAlignment="1" applyProtection="1">
      <alignment horizontal="left" vertical="top"/>
      <protection locked="0"/>
    </xf>
    <xf numFmtId="0" fontId="155" fillId="0" borderId="98" xfId="0" applyFont="1" applyFill="1" applyBorder="1" applyAlignment="1" applyProtection="1">
      <alignment horizontal="center" vertical="top"/>
      <protection/>
    </xf>
    <xf numFmtId="0" fontId="155" fillId="0" borderId="0" xfId="0" applyFont="1" applyFill="1" applyBorder="1" applyAlignment="1" applyProtection="1">
      <alignment horizontal="center" vertical="top"/>
      <protection/>
    </xf>
    <xf numFmtId="0" fontId="109" fillId="10" borderId="98" xfId="39" applyFont="1" applyFill="1" applyBorder="1" applyAlignment="1" applyProtection="1">
      <alignment horizontal="center" vertical="top"/>
      <protection locked="0"/>
    </xf>
    <xf numFmtId="0" fontId="151" fillId="0" borderId="98" xfId="0" applyFont="1" applyFill="1" applyBorder="1" applyAlignment="1" applyProtection="1">
      <alignment horizontal="center" vertical="top"/>
      <protection/>
    </xf>
    <xf numFmtId="0" fontId="151" fillId="0" borderId="94" xfId="0" applyFont="1" applyFill="1" applyBorder="1" applyAlignment="1" applyProtection="1">
      <alignment horizontal="center" vertical="top"/>
      <protection/>
    </xf>
    <xf numFmtId="0" fontId="149" fillId="37" borderId="0" xfId="0" applyFont="1" applyFill="1" applyBorder="1" applyAlignment="1" applyProtection="1">
      <alignment vertical="top"/>
      <protection/>
    </xf>
    <xf numFmtId="0" fontId="0" fillId="0" borderId="0" xfId="0" applyAlignment="1">
      <alignment horizontal="left" vertical="top"/>
    </xf>
    <xf numFmtId="0" fontId="0" fillId="0" borderId="0" xfId="0" applyAlignment="1">
      <alignment horizontal="right" vertical="top"/>
    </xf>
    <xf numFmtId="0" fontId="152" fillId="0" borderId="0" xfId="0" applyFont="1" applyAlignment="1">
      <alignment horizontal="center" vertical="top"/>
    </xf>
    <xf numFmtId="0" fontId="147" fillId="0" borderId="0" xfId="0" applyFont="1" applyAlignment="1">
      <alignment horizontal="center" vertical="top"/>
    </xf>
    <xf numFmtId="0" fontId="0" fillId="0" borderId="0" xfId="0" applyAlignment="1">
      <alignment horizontal="center" vertical="top"/>
    </xf>
    <xf numFmtId="0" fontId="149" fillId="0" borderId="0" xfId="0" applyFont="1" applyAlignment="1">
      <alignment horizontal="left" vertical="top"/>
    </xf>
    <xf numFmtId="0" fontId="149" fillId="0" borderId="98" xfId="0" applyFont="1" applyBorder="1" applyAlignment="1">
      <alignment horizontal="center" vertical="top"/>
    </xf>
    <xf numFmtId="0" fontId="149" fillId="0" borderId="100" xfId="0" applyFont="1" applyBorder="1" applyAlignment="1">
      <alignment horizontal="center" vertical="top"/>
    </xf>
    <xf numFmtId="0" fontId="149" fillId="0" borderId="0" xfId="0" applyFont="1" applyAlignment="1">
      <alignment horizontal="center" vertical="top"/>
    </xf>
    <xf numFmtId="0" fontId="149" fillId="0" borderId="0" xfId="0" applyFont="1" applyAlignment="1">
      <alignment vertical="top"/>
    </xf>
    <xf numFmtId="0" fontId="109" fillId="10" borderId="98" xfId="39" applyBorder="1" applyAlignment="1" applyProtection="1">
      <alignment horizontal="center" vertical="top"/>
      <protection locked="0"/>
    </xf>
    <xf numFmtId="0" fontId="109" fillId="10" borderId="100" xfId="39" applyBorder="1" applyAlignment="1" applyProtection="1">
      <alignment horizontal="center" vertical="top"/>
      <protection locked="0"/>
    </xf>
    <xf numFmtId="0" fontId="151" fillId="0" borderId="0" xfId="0" applyFont="1" applyAlignment="1">
      <alignment horizontal="center" vertical="top"/>
    </xf>
    <xf numFmtId="0" fontId="109" fillId="10" borderId="98" xfId="39" applyBorder="1" applyAlignment="1" applyProtection="1">
      <alignment horizontal="left" vertical="top"/>
      <protection locked="0"/>
    </xf>
    <xf numFmtId="0" fontId="109" fillId="10" borderId="98" xfId="39" applyBorder="1" applyAlignment="1" applyProtection="1">
      <alignment vertical="top"/>
      <protection locked="0"/>
    </xf>
    <xf numFmtId="0" fontId="109" fillId="10" borderId="100" xfId="39" applyBorder="1" applyAlignment="1" applyProtection="1">
      <alignment vertical="top"/>
      <protection locked="0"/>
    </xf>
    <xf numFmtId="0" fontId="109" fillId="10" borderId="100" xfId="39" applyBorder="1" applyAlignment="1" applyProtection="1">
      <alignment horizontal="left" vertical="top"/>
      <protection locked="0"/>
    </xf>
    <xf numFmtId="0" fontId="149" fillId="0" borderId="0" xfId="0" applyFont="1" applyAlignment="1">
      <alignment horizontal="left" vertical="top" wrapText="1"/>
    </xf>
    <xf numFmtId="0" fontId="151" fillId="0" borderId="0" xfId="0" applyFont="1" applyAlignment="1">
      <alignment horizontal="left" vertical="top" wrapText="1"/>
    </xf>
    <xf numFmtId="0" fontId="151" fillId="0" borderId="0" xfId="0" applyFont="1" applyAlignment="1">
      <alignment horizontal="left" vertical="top"/>
    </xf>
    <xf numFmtId="0" fontId="114" fillId="37" borderId="0" xfId="0" applyFont="1" applyFill="1" applyAlignment="1">
      <alignment horizontal="left" vertical="top"/>
    </xf>
    <xf numFmtId="0" fontId="114" fillId="0" borderId="0" xfId="0" applyFont="1" applyAlignment="1">
      <alignment horizontal="right" vertical="top"/>
    </xf>
    <xf numFmtId="0" fontId="156" fillId="0" borderId="0" xfId="0" applyFont="1" applyAlignment="1">
      <alignment horizontal="right" vertical="top"/>
    </xf>
    <xf numFmtId="0" fontId="157" fillId="0" borderId="0" xfId="0" applyFont="1" applyAlignment="1">
      <alignment horizontal="right" vertical="top"/>
    </xf>
    <xf numFmtId="0" fontId="158" fillId="0" borderId="0" xfId="0" applyFont="1" applyAlignment="1">
      <alignment horizontal="right" vertical="top"/>
    </xf>
    <xf numFmtId="176" fontId="149" fillId="0" borderId="100" xfId="0" applyNumberFormat="1" applyFont="1" applyFill="1" applyBorder="1" applyAlignment="1" applyProtection="1">
      <alignment horizontal="center" vertical="top"/>
      <protection/>
    </xf>
    <xf numFmtId="0" fontId="151" fillId="0" borderId="0" xfId="0" applyFont="1" applyAlignment="1" applyProtection="1">
      <alignment horizontal="right"/>
      <protection/>
    </xf>
    <xf numFmtId="0" fontId="104" fillId="0" borderId="0" xfId="39" applyFont="1" applyFill="1" applyAlignment="1" applyProtection="1">
      <alignment horizontal="right"/>
      <protection/>
    </xf>
    <xf numFmtId="0" fontId="109" fillId="0" borderId="0" xfId="39" applyFont="1" applyFill="1" applyBorder="1" applyAlignment="1" applyProtection="1">
      <alignment horizontal="right" vertical="top"/>
      <protection/>
    </xf>
    <xf numFmtId="0" fontId="149" fillId="37" borderId="100" xfId="0" applyFont="1" applyFill="1" applyBorder="1" applyAlignment="1" applyProtection="1">
      <alignment horizontal="center" vertical="top"/>
      <protection/>
    </xf>
    <xf numFmtId="179" fontId="149" fillId="37" borderId="100" xfId="0" applyNumberFormat="1" applyFont="1" applyFill="1" applyBorder="1" applyAlignment="1" applyProtection="1">
      <alignment horizontal="left" vertical="top"/>
      <protection/>
    </xf>
    <xf numFmtId="0" fontId="148" fillId="0" borderId="0" xfId="0" applyFont="1" applyFill="1" applyBorder="1" applyAlignment="1" applyProtection="1">
      <alignment horizontal="left" vertical="top"/>
      <protection/>
    </xf>
    <xf numFmtId="0" fontId="113" fillId="0" borderId="98" xfId="0" applyFont="1" applyFill="1" applyBorder="1" applyAlignment="1" applyProtection="1">
      <alignment horizontal="center" vertical="top"/>
      <protection/>
    </xf>
    <xf numFmtId="0" fontId="113" fillId="0" borderId="0" xfId="0" applyFont="1" applyFill="1" applyBorder="1" applyAlignment="1" applyProtection="1">
      <alignment vertical="top"/>
      <protection/>
    </xf>
    <xf numFmtId="0" fontId="113" fillId="0" borderId="0" xfId="0" applyFont="1" applyFill="1" applyBorder="1" applyAlignment="1" applyProtection="1">
      <alignment vertical="center" wrapText="1"/>
      <protection/>
    </xf>
    <xf numFmtId="0" fontId="113" fillId="0" borderId="0" xfId="0" applyFont="1" applyFill="1" applyBorder="1" applyAlignment="1" applyProtection="1">
      <alignment vertical="top" wrapText="1"/>
      <protection/>
    </xf>
    <xf numFmtId="0" fontId="113" fillId="0" borderId="0"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top" wrapText="1"/>
      <protection/>
    </xf>
    <xf numFmtId="0" fontId="113" fillId="0" borderId="0" xfId="0" applyFont="1" applyFill="1" applyBorder="1" applyAlignment="1" applyProtection="1">
      <alignment horizontal="center" vertical="center"/>
      <protection/>
    </xf>
    <xf numFmtId="0" fontId="113" fillId="0" borderId="0" xfId="0" applyFont="1" applyFill="1" applyBorder="1" applyAlignment="1" applyProtection="1">
      <alignment horizontal="center"/>
      <protection/>
    </xf>
    <xf numFmtId="0" fontId="113" fillId="0" borderId="0" xfId="0" applyFont="1" applyFill="1" applyBorder="1" applyAlignment="1" applyProtection="1">
      <alignment/>
      <protection/>
    </xf>
    <xf numFmtId="0" fontId="113" fillId="0" borderId="0" xfId="0" applyFont="1" applyFill="1" applyBorder="1" applyAlignment="1" applyProtection="1">
      <alignment horizontal="center" vertical="top"/>
      <protection/>
    </xf>
    <xf numFmtId="0" fontId="113" fillId="0" borderId="0" xfId="0" applyFont="1" applyFill="1" applyBorder="1" applyAlignment="1" applyProtection="1">
      <alignment horizontal="left" vertical="top"/>
      <protection/>
    </xf>
    <xf numFmtId="0" fontId="148" fillId="0" borderId="94" xfId="0" applyFont="1" applyFill="1" applyBorder="1" applyAlignment="1" applyProtection="1">
      <alignment horizontal="center" vertical="top"/>
      <protection/>
    </xf>
    <xf numFmtId="0" fontId="148" fillId="0" borderId="0" xfId="0" applyFont="1" applyFill="1" applyBorder="1" applyAlignment="1" applyProtection="1">
      <alignment vertical="top"/>
      <protection/>
    </xf>
    <xf numFmtId="0" fontId="159" fillId="0" borderId="98" xfId="0" applyFont="1" applyFill="1" applyBorder="1" applyAlignment="1" applyProtection="1">
      <alignment horizontal="center" vertical="top"/>
      <protection/>
    </xf>
    <xf numFmtId="0" fontId="148" fillId="0" borderId="94" xfId="0" applyFont="1" applyFill="1" applyBorder="1" applyAlignment="1" applyProtection="1">
      <alignment horizontal="left" vertical="top"/>
      <protection/>
    </xf>
    <xf numFmtId="0" fontId="148" fillId="0" borderId="98" xfId="0" applyFont="1" applyFill="1" applyBorder="1" applyAlignment="1" applyProtection="1">
      <alignment horizontal="center" vertical="top"/>
      <protection/>
    </xf>
    <xf numFmtId="0" fontId="113" fillId="37" borderId="0" xfId="0" applyFont="1" applyFill="1" applyBorder="1" applyAlignment="1" applyProtection="1">
      <alignment horizontal="left" vertical="top"/>
      <protection/>
    </xf>
    <xf numFmtId="0" fontId="113" fillId="37" borderId="0" xfId="0" applyFont="1" applyFill="1" applyBorder="1" applyAlignment="1" applyProtection="1">
      <alignment vertical="top"/>
      <protection/>
    </xf>
    <xf numFmtId="0" fontId="160" fillId="0" borderId="0" xfId="0" applyFont="1" applyFill="1" applyBorder="1" applyAlignment="1" applyProtection="1">
      <alignment horizontal="center" vertical="top"/>
      <protection/>
    </xf>
    <xf numFmtId="179" fontId="149" fillId="37" borderId="100" xfId="0" applyNumberFormat="1" applyFont="1" applyFill="1" applyBorder="1" applyAlignment="1" applyProtection="1">
      <alignment horizontal="center" vertical="top"/>
      <protection/>
    </xf>
    <xf numFmtId="0" fontId="149" fillId="37" borderId="100" xfId="0" applyFont="1" applyFill="1" applyBorder="1" applyAlignment="1" applyProtection="1">
      <alignment vertical="top"/>
      <protection/>
    </xf>
    <xf numFmtId="178" fontId="109" fillId="10" borderId="98" xfId="39" applyNumberFormat="1" applyFont="1" applyBorder="1" applyAlignment="1" applyProtection="1">
      <alignment vertical="top"/>
      <protection locked="0"/>
    </xf>
    <xf numFmtId="178" fontId="109" fillId="10" borderId="100" xfId="39" applyNumberFormat="1" applyFont="1" applyBorder="1" applyAlignment="1" applyProtection="1">
      <alignment vertical="top"/>
      <protection locked="0"/>
    </xf>
    <xf numFmtId="178" fontId="109" fillId="10" borderId="100" xfId="39" applyNumberFormat="1" applyFont="1" applyBorder="1" applyAlignment="1" applyProtection="1">
      <alignment horizontal="left" vertical="top"/>
      <protection locked="0"/>
    </xf>
    <xf numFmtId="0" fontId="109" fillId="0" borderId="0" xfId="39" applyFont="1" applyFill="1" applyBorder="1" applyAlignment="1" applyProtection="1">
      <alignment horizontal="center" vertical="top"/>
      <protection/>
    </xf>
    <xf numFmtId="0" fontId="149" fillId="0" borderId="0" xfId="0" applyFont="1" applyAlignment="1">
      <alignment horizontal="right" vertical="top"/>
    </xf>
    <xf numFmtId="0" fontId="151" fillId="0" borderId="0" xfId="0" applyFont="1" applyAlignment="1">
      <alignment horizontal="right" vertical="top"/>
    </xf>
    <xf numFmtId="0" fontId="152" fillId="0" borderId="0" xfId="0" applyFont="1" applyFill="1" applyBorder="1" applyAlignment="1" applyProtection="1">
      <alignment horizontal="left" vertical="top"/>
      <protection/>
    </xf>
    <xf numFmtId="177" fontId="109" fillId="10" borderId="98" xfId="39" applyNumberFormat="1" applyFont="1" applyBorder="1" applyAlignment="1" applyProtection="1">
      <alignment horizontal="center" vertical="top"/>
      <protection locked="0"/>
    </xf>
    <xf numFmtId="0" fontId="155" fillId="0" borderId="0" xfId="0" applyFont="1" applyFill="1" applyBorder="1" applyAlignment="1" applyProtection="1">
      <alignment horizontal="right" vertical="top"/>
      <protection/>
    </xf>
    <xf numFmtId="177" fontId="109" fillId="10" borderId="98" xfId="39" applyNumberFormat="1" applyFont="1" applyBorder="1" applyAlignment="1" applyProtection="1">
      <alignment vertical="top"/>
      <protection locked="0"/>
    </xf>
    <xf numFmtId="177" fontId="109" fillId="10" borderId="100" xfId="39" applyNumberFormat="1" applyFont="1" applyBorder="1" applyAlignment="1" applyProtection="1">
      <alignment vertical="top"/>
      <protection locked="0"/>
    </xf>
    <xf numFmtId="0" fontId="149" fillId="0" borderId="100" xfId="0" applyFont="1" applyFill="1" applyBorder="1" applyAlignment="1" applyProtection="1">
      <alignment horizontal="left" vertical="top"/>
      <protection/>
    </xf>
    <xf numFmtId="0" fontId="149" fillId="37" borderId="98" xfId="0" applyFont="1" applyFill="1" applyBorder="1" applyAlignment="1" applyProtection="1">
      <alignment horizontal="left" vertical="top"/>
      <protection/>
    </xf>
    <xf numFmtId="0" fontId="152" fillId="0" borderId="0" xfId="0" applyFont="1" applyFill="1" applyBorder="1" applyAlignment="1" applyProtection="1">
      <alignment horizontal="right" vertical="top"/>
      <protection/>
    </xf>
    <xf numFmtId="0" fontId="149" fillId="0" borderId="98" xfId="0" applyNumberFormat="1" applyFont="1" applyFill="1" applyBorder="1" applyAlignment="1" applyProtection="1">
      <alignment horizontal="center" vertical="top"/>
      <protection/>
    </xf>
    <xf numFmtId="0" fontId="155" fillId="0" borderId="100" xfId="0" applyFont="1" applyFill="1" applyBorder="1" applyAlignment="1" applyProtection="1">
      <alignment horizontal="left" vertical="top"/>
      <protection/>
    </xf>
    <xf numFmtId="0" fontId="109" fillId="0" borderId="0" xfId="39" applyFill="1" applyBorder="1" applyAlignment="1" applyProtection="1">
      <alignment horizontal="right" vertical="top"/>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Normal 5" xfId="63"/>
    <cellStyle name="Comma 2" xfId="64"/>
    <cellStyle name="Comma 3" xfId="65"/>
    <cellStyle name="Comma 4" xfId="66"/>
    <cellStyle name="Comma 5" xfId="67"/>
    <cellStyle name="Currency 2" xfId="68"/>
    <cellStyle name="Currency 3" xfId="69"/>
    <cellStyle name="Normal 2" xfId="70"/>
    <cellStyle name="Normal 3" xfId="71"/>
    <cellStyle name="Normal 4" xfId="72"/>
    <cellStyle name="Style 1"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tabSelected="1"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8" t="s">
        <v>0</v>
      </c>
      <c r="C1" s="9"/>
      <c r="D1" s="10" t="s">
        <v>1</v>
      </c>
      <c r="E1" s="11"/>
      <c r="F1" s="11"/>
      <c r="G1" s="11"/>
      <c r="H1" s="11"/>
      <c r="I1" s="11"/>
      <c r="J1" s="11"/>
      <c r="K1" s="11"/>
      <c r="L1" s="12" t="s">
        <v>2</v>
      </c>
      <c r="M1" s="13"/>
      <c r="N1" s="13" t="s">
        <v>3</v>
      </c>
      <c r="O1" s="14"/>
      <c r="P1" s="14"/>
      <c r="Q1" s="14"/>
      <c r="R1" s="14"/>
      <c r="S1" s="15"/>
      <c r="T1" s="15"/>
    </row>
    <row r="2" spans="2:16" ht="21.75" customHeight="1" thickBot="1">
      <c r="B2" s="16" t="s">
        <v>4</v>
      </c>
      <c r="C2" s="17"/>
      <c r="D2" s="18" t="s">
        <v>5</v>
      </c>
      <c r="E2" s="19"/>
      <c r="F2" s="20" t="s">
        <v>6</v>
      </c>
      <c r="G2" s="20"/>
      <c r="H2" s="20"/>
      <c r="I2" s="20"/>
      <c r="J2" s="20"/>
      <c r="K2" s="20"/>
      <c r="L2" s="21">
        <v>2022</v>
      </c>
      <c r="M2" s="21"/>
      <c r="N2" s="22">
        <v>2021</v>
      </c>
      <c r="P2" s="23"/>
    </row>
    <row r="3" spans="2:16" ht="16.5" customHeight="1">
      <c r="B3" s="24"/>
      <c r="C3" s="25"/>
      <c r="D3" s="25"/>
      <c r="E3" s="25"/>
      <c r="F3" s="25"/>
      <c r="G3" s="25"/>
      <c r="H3" s="25"/>
      <c r="I3" s="25"/>
      <c r="J3" s="25"/>
      <c r="K3" s="25"/>
      <c r="L3" s="25"/>
      <c r="M3" s="25"/>
      <c r="N3" s="26"/>
      <c r="P3" s="23"/>
    </row>
    <row r="4" spans="2:15" ht="19.5" thickBot="1">
      <c r="B4" s="27" t="s">
        <v>7</v>
      </c>
      <c r="C4" s="28" t="s">
        <v>8</v>
      </c>
      <c r="D4" s="28"/>
      <c r="E4" s="28"/>
      <c r="F4" s="28"/>
      <c r="G4" s="28"/>
      <c r="H4" s="28"/>
      <c r="I4" s="28"/>
      <c r="J4" s="28"/>
      <c r="K4" s="29" t="s">
        <v>9</v>
      </c>
      <c r="L4" s="29" t="s">
        <v>10</v>
      </c>
      <c r="M4" s="29" t="s">
        <v>11</v>
      </c>
      <c r="N4" s="29" t="s">
        <v>12</v>
      </c>
      <c r="O4" s="30"/>
    </row>
    <row r="5" spans="1:15" ht="18.75">
      <c r="A5" s="7"/>
      <c r="B5" s="15">
        <v>2021</v>
      </c>
      <c r="C5" s="31" t="s">
        <v>13</v>
      </c>
      <c r="D5" s="32"/>
      <c r="E5" s="32"/>
      <c r="F5" s="32"/>
      <c r="G5" s="32"/>
      <c r="H5" s="32"/>
      <c r="I5" s="32"/>
      <c r="J5" s="32"/>
      <c r="K5" s="32"/>
      <c r="L5" s="32"/>
      <c r="M5" s="32"/>
      <c r="N5" s="33"/>
      <c r="O5" s="30"/>
    </row>
    <row r="6" spans="1:15" ht="18.75">
      <c r="A6" s="7"/>
      <c r="B6" s="34"/>
      <c r="C6" s="35" t="s">
        <v>14</v>
      </c>
      <c r="D6" s="36"/>
      <c r="E6" s="36"/>
      <c r="F6" s="36"/>
      <c r="G6" s="36"/>
      <c r="H6" s="36"/>
      <c r="I6" s="36"/>
      <c r="J6" s="37"/>
      <c r="K6" s="38">
        <v>116884799</v>
      </c>
      <c r="L6" s="39"/>
      <c r="N6" s="7"/>
      <c r="O6" s="30"/>
    </row>
    <row r="7" spans="1:15" ht="18.75">
      <c r="A7" s="7"/>
      <c r="C7" s="35" t="s">
        <v>15</v>
      </c>
      <c r="D7" s="36"/>
      <c r="E7" s="36"/>
      <c r="F7" s="36"/>
      <c r="G7" s="36"/>
      <c r="H7" s="36"/>
      <c r="I7" s="36"/>
      <c r="J7" s="37"/>
      <c r="K7" s="38">
        <v>0</v>
      </c>
      <c r="L7" s="39"/>
      <c r="N7" s="7"/>
      <c r="O7" s="30"/>
    </row>
    <row r="8" spans="2:15" ht="18.75">
      <c r="B8" s="40"/>
      <c r="C8" s="36" t="s">
        <v>16</v>
      </c>
      <c r="D8" s="36"/>
      <c r="E8" s="36"/>
      <c r="F8" s="36"/>
      <c r="G8" s="36"/>
      <c r="H8" s="36"/>
      <c r="I8" s="36"/>
      <c r="J8" s="37"/>
      <c r="K8" s="41">
        <v>0</v>
      </c>
      <c r="L8" s="42"/>
      <c r="M8" s="43"/>
      <c r="N8" s="44"/>
      <c r="O8" s="30"/>
    </row>
    <row r="9" spans="2:16" ht="18" customHeight="1">
      <c r="B9" s="45"/>
      <c r="C9" s="46" t="s">
        <v>17</v>
      </c>
      <c r="D9" s="46"/>
      <c r="E9" s="46"/>
      <c r="F9" s="46"/>
      <c r="G9" s="46"/>
      <c r="H9" s="46"/>
      <c r="I9" s="46"/>
      <c r="J9" s="47"/>
      <c r="K9" s="48">
        <f>eff_histtxbl-eff_hist2525d-eff_histchapter42</f>
        <v>116884799</v>
      </c>
      <c r="L9" s="49" t="s">
        <v>18</v>
      </c>
      <c r="M9" s="50" t="s">
        <v>18</v>
      </c>
      <c r="N9" s="51" t="s">
        <v>18</v>
      </c>
      <c r="O9" s="30"/>
      <c r="P9" s="23"/>
    </row>
    <row r="10" spans="2:16" ht="18" customHeight="1">
      <c r="B10" s="52">
        <v>2021</v>
      </c>
      <c r="C10" s="53" t="s">
        <v>19</v>
      </c>
      <c r="D10" s="54"/>
      <c r="E10" s="54"/>
      <c r="F10" s="54"/>
      <c r="G10" s="54"/>
      <c r="H10" s="54"/>
      <c r="I10" s="54"/>
      <c r="J10" s="54"/>
      <c r="K10" s="54"/>
      <c r="L10" s="54"/>
      <c r="M10" s="54"/>
      <c r="N10" s="55"/>
      <c r="O10" s="30"/>
      <c r="P10" s="23"/>
    </row>
    <row r="11" spans="2:16" ht="18.75">
      <c r="B11" s="56"/>
      <c r="C11" s="35" t="s">
        <v>20</v>
      </c>
      <c r="D11" s="36"/>
      <c r="E11" s="36"/>
      <c r="F11" s="36"/>
      <c r="G11" s="36"/>
      <c r="H11" s="36"/>
      <c r="I11" s="36"/>
      <c r="J11" s="37"/>
      <c r="K11" s="38">
        <v>3267030</v>
      </c>
      <c r="L11" s="50" t="s">
        <v>21</v>
      </c>
      <c r="M11" s="50" t="s">
        <v>21</v>
      </c>
      <c r="N11" s="57" t="s">
        <v>21</v>
      </c>
      <c r="O11" s="30"/>
      <c r="P11" s="23"/>
    </row>
    <row r="12" spans="2:16" ht="19.5" customHeight="1">
      <c r="B12" s="58">
        <v>2021</v>
      </c>
      <c r="C12" s="53" t="s">
        <v>22</v>
      </c>
      <c r="D12" s="54"/>
      <c r="E12" s="54"/>
      <c r="F12" s="54"/>
      <c r="G12" s="54"/>
      <c r="H12" s="54"/>
      <c r="I12" s="54"/>
      <c r="J12" s="54"/>
      <c r="K12" s="54"/>
      <c r="L12" s="54"/>
      <c r="M12" s="54"/>
      <c r="N12" s="55"/>
      <c r="O12" s="30"/>
      <c r="P12" s="23"/>
    </row>
    <row r="13" spans="1:16" ht="19.5" customHeight="1">
      <c r="A13" s="7"/>
      <c r="B13" s="59"/>
      <c r="C13" s="36" t="s">
        <v>23</v>
      </c>
      <c r="D13" s="36"/>
      <c r="E13" s="36"/>
      <c r="F13" s="36"/>
      <c r="G13" s="36"/>
      <c r="H13" s="36"/>
      <c r="I13" s="36"/>
      <c r="J13" s="37"/>
      <c r="K13" s="38">
        <v>0</v>
      </c>
      <c r="L13" s="50"/>
      <c r="M13" s="60" t="s">
        <v>24</v>
      </c>
      <c r="N13" s="61"/>
      <c r="P13" s="23"/>
    </row>
    <row r="14" spans="1:16" ht="19.5" customHeight="1">
      <c r="A14" s="7"/>
      <c r="B14" s="59"/>
      <c r="C14" s="6" t="s">
        <v>25</v>
      </c>
      <c r="J14" s="62"/>
      <c r="K14" s="63">
        <v>0</v>
      </c>
      <c r="L14" s="49"/>
      <c r="M14" s="49" t="s">
        <v>26</v>
      </c>
      <c r="N14" s="51"/>
      <c r="P14" s="23"/>
    </row>
    <row r="15" spans="1:16" ht="18.75">
      <c r="A15" s="7"/>
      <c r="B15" s="58">
        <v>2021</v>
      </c>
      <c r="C15" s="54" t="s">
        <v>27</v>
      </c>
      <c r="D15" s="54"/>
      <c r="E15" s="54"/>
      <c r="F15" s="54"/>
      <c r="G15" s="54"/>
      <c r="H15" s="54"/>
      <c r="I15" s="54"/>
      <c r="J15" s="54"/>
      <c r="K15" s="54"/>
      <c r="L15" s="54"/>
      <c r="M15" s="54"/>
      <c r="N15" s="55"/>
      <c r="O15" s="30"/>
      <c r="P15" s="23"/>
    </row>
    <row r="16" spans="2:15" ht="18.75">
      <c r="B16" s="59"/>
      <c r="C16" s="36" t="s">
        <v>28</v>
      </c>
      <c r="D16" s="36"/>
      <c r="E16" s="36"/>
      <c r="F16" s="36"/>
      <c r="G16" s="36"/>
      <c r="H16" s="36"/>
      <c r="I16" s="36"/>
      <c r="J16" s="37"/>
      <c r="K16" s="64">
        <v>0.010517</v>
      </c>
      <c r="L16" s="50"/>
      <c r="M16" s="49" t="s">
        <v>29</v>
      </c>
      <c r="N16" s="51" t="s">
        <v>30</v>
      </c>
      <c r="O16" s="6"/>
    </row>
    <row r="17" spans="2:14" ht="18.75">
      <c r="B17" s="59"/>
      <c r="C17" s="36" t="s">
        <v>31</v>
      </c>
      <c r="D17" s="36"/>
      <c r="E17" s="36"/>
      <c r="F17" s="36"/>
      <c r="G17" s="36"/>
      <c r="H17" s="36"/>
      <c r="I17" s="36"/>
      <c r="J17" s="37"/>
      <c r="K17" s="65">
        <v>0</v>
      </c>
      <c r="L17" s="66"/>
      <c r="M17" s="50" t="s">
        <v>32</v>
      </c>
      <c r="N17" s="57"/>
    </row>
    <row r="18" spans="2:15" ht="18.75">
      <c r="B18" s="59"/>
      <c r="C18" s="36" t="s">
        <v>33</v>
      </c>
      <c r="D18" s="36"/>
      <c r="E18" s="36"/>
      <c r="F18" s="36"/>
      <c r="G18" s="36"/>
      <c r="H18" s="36"/>
      <c r="I18" s="36"/>
      <c r="J18" s="37"/>
      <c r="K18" s="67">
        <v>0.010517</v>
      </c>
      <c r="L18" s="68" t="s">
        <v>34</v>
      </c>
      <c r="M18" s="49"/>
      <c r="N18" s="69" t="s">
        <v>34</v>
      </c>
      <c r="O18" s="6"/>
    </row>
    <row r="19" spans="1:16" ht="19.5" customHeight="1">
      <c r="A19" s="7"/>
      <c r="B19" s="52">
        <v>2021</v>
      </c>
      <c r="C19" s="53" t="s">
        <v>35</v>
      </c>
      <c r="D19" s="54"/>
      <c r="E19" s="54"/>
      <c r="F19" s="54"/>
      <c r="G19" s="54"/>
      <c r="H19" s="54"/>
      <c r="I19" s="54"/>
      <c r="J19" s="54"/>
      <c r="K19" s="54"/>
      <c r="L19" s="54"/>
      <c r="M19" s="54"/>
      <c r="N19" s="55"/>
      <c r="O19" s="30"/>
      <c r="P19" s="23"/>
    </row>
    <row r="20" spans="2:15" ht="18.75">
      <c r="B20" s="56"/>
      <c r="C20" s="35" t="s">
        <v>36</v>
      </c>
      <c r="D20" s="36"/>
      <c r="E20" s="36"/>
      <c r="F20" s="36"/>
      <c r="G20" s="36"/>
      <c r="H20" s="36"/>
      <c r="I20" s="36"/>
      <c r="J20" s="37"/>
      <c r="K20" s="38">
        <v>0</v>
      </c>
      <c r="L20" s="66" t="s">
        <v>37</v>
      </c>
      <c r="M20" s="50" t="s">
        <v>38</v>
      </c>
      <c r="N20" s="39" t="s">
        <v>37</v>
      </c>
      <c r="O20" s="30"/>
    </row>
    <row r="21" spans="2:15" ht="18.75">
      <c r="B21" s="34"/>
      <c r="C21" s="36" t="s">
        <v>39</v>
      </c>
      <c r="D21" s="36"/>
      <c r="E21" s="36"/>
      <c r="F21" s="36"/>
      <c r="G21" s="36"/>
      <c r="H21" s="36"/>
      <c r="I21" s="36"/>
      <c r="J21" s="37"/>
      <c r="K21" s="70">
        <v>344976</v>
      </c>
      <c r="L21" s="68" t="s">
        <v>40</v>
      </c>
      <c r="M21" s="50" t="s">
        <v>41</v>
      </c>
      <c r="N21" s="57" t="s">
        <v>40</v>
      </c>
      <c r="O21" s="30"/>
    </row>
    <row r="22" spans="2:16" ht="19.5" customHeight="1">
      <c r="B22" s="71">
        <v>2021</v>
      </c>
      <c r="C22" s="53" t="s">
        <v>42</v>
      </c>
      <c r="D22" s="54"/>
      <c r="E22" s="54"/>
      <c r="F22" s="54"/>
      <c r="G22" s="54"/>
      <c r="H22" s="54"/>
      <c r="I22" s="54"/>
      <c r="J22" s="54"/>
      <c r="K22" s="54"/>
      <c r="L22" s="54"/>
      <c r="M22" s="54"/>
      <c r="N22" s="55"/>
      <c r="O22" s="30"/>
      <c r="P22" s="23"/>
    </row>
    <row r="23" spans="2:15" ht="18.75">
      <c r="B23" s="59"/>
      <c r="C23" s="35" t="s">
        <v>43</v>
      </c>
      <c r="D23" s="36"/>
      <c r="E23" s="36"/>
      <c r="F23" s="36"/>
      <c r="G23" s="36"/>
      <c r="H23" s="36"/>
      <c r="I23" s="36"/>
      <c r="J23" s="37"/>
      <c r="K23" s="38">
        <v>0</v>
      </c>
      <c r="L23" s="68" t="s">
        <v>44</v>
      </c>
      <c r="M23" s="66" t="s">
        <v>45</v>
      </c>
      <c r="N23" s="57" t="s">
        <v>44</v>
      </c>
      <c r="O23" s="6"/>
    </row>
    <row r="24" spans="2:15" ht="18.75">
      <c r="B24" s="34"/>
      <c r="C24" s="35" t="s">
        <v>46</v>
      </c>
      <c r="D24" s="36"/>
      <c r="E24" s="36"/>
      <c r="F24" s="36"/>
      <c r="G24" s="36"/>
      <c r="H24" s="36"/>
      <c r="I24" s="36"/>
      <c r="J24" s="37"/>
      <c r="K24" s="70">
        <v>0</v>
      </c>
      <c r="L24" s="49" t="s">
        <v>47</v>
      </c>
      <c r="M24" s="49" t="s">
        <v>48</v>
      </c>
      <c r="N24" s="51" t="s">
        <v>47</v>
      </c>
      <c r="O24" s="6"/>
    </row>
    <row r="25" spans="2:15" ht="18.75">
      <c r="B25" s="71">
        <v>2022</v>
      </c>
      <c r="C25" s="53" t="s">
        <v>49</v>
      </c>
      <c r="D25" s="54"/>
      <c r="E25" s="54"/>
      <c r="F25" s="54"/>
      <c r="G25" s="54"/>
      <c r="H25" s="54"/>
      <c r="I25" s="54"/>
      <c r="J25" s="54"/>
      <c r="K25" s="54"/>
      <c r="L25" s="54"/>
      <c r="M25" s="54"/>
      <c r="N25" s="55"/>
      <c r="O25" s="30"/>
    </row>
    <row r="26" spans="1:15" ht="18.75">
      <c r="A26" s="7"/>
      <c r="B26" s="59"/>
      <c r="C26" s="35" t="s">
        <v>50</v>
      </c>
      <c r="D26" s="36"/>
      <c r="E26" s="36"/>
      <c r="F26" s="36"/>
      <c r="G26" s="36"/>
      <c r="H26" s="36"/>
      <c r="I26" s="36"/>
      <c r="J26" s="37"/>
      <c r="K26" s="70">
        <v>153467761</v>
      </c>
      <c r="L26" s="68" t="s">
        <v>51</v>
      </c>
      <c r="M26" s="68" t="s">
        <v>52</v>
      </c>
      <c r="N26" s="39" t="s">
        <v>53</v>
      </c>
      <c r="O26" s="30"/>
    </row>
    <row r="27" spans="1:15" ht="18.75">
      <c r="A27" s="7"/>
      <c r="B27" s="59"/>
      <c r="C27" s="72" t="s">
        <v>54</v>
      </c>
      <c r="D27" s="73"/>
      <c r="E27" s="73"/>
      <c r="F27" s="73"/>
      <c r="G27" s="73"/>
      <c r="H27" s="73"/>
      <c r="I27" s="73"/>
      <c r="J27" s="74"/>
      <c r="K27" s="38">
        <v>0</v>
      </c>
      <c r="L27" s="50" t="s">
        <v>55</v>
      </c>
      <c r="M27" s="49" t="s">
        <v>56</v>
      </c>
      <c r="N27" s="51" t="s">
        <v>57</v>
      </c>
      <c r="O27" s="30"/>
    </row>
    <row r="28" spans="2:15" ht="18.75">
      <c r="B28" s="59"/>
      <c r="C28" s="75" t="s">
        <v>58</v>
      </c>
      <c r="D28" s="76"/>
      <c r="E28" s="76"/>
      <c r="F28" s="76"/>
      <c r="G28" s="76"/>
      <c r="H28" s="76"/>
      <c r="I28" s="76"/>
      <c r="J28" s="77"/>
      <c r="K28" s="78">
        <v>0</v>
      </c>
      <c r="L28" s="68"/>
      <c r="M28" s="49"/>
      <c r="N28" s="51" t="s">
        <v>59</v>
      </c>
      <c r="O28" s="30"/>
    </row>
    <row r="29" spans="1:15" ht="18.75">
      <c r="A29" s="7"/>
      <c r="B29" s="58">
        <v>2022</v>
      </c>
      <c r="C29" s="79" t="s">
        <v>60</v>
      </c>
      <c r="D29" s="80"/>
      <c r="E29" s="80"/>
      <c r="F29" s="80"/>
      <c r="G29" s="80"/>
      <c r="H29" s="80"/>
      <c r="I29" s="80"/>
      <c r="J29" s="80"/>
      <c r="K29" s="80"/>
      <c r="L29" s="80"/>
      <c r="M29" s="80"/>
      <c r="N29" s="81"/>
      <c r="O29" s="30"/>
    </row>
    <row r="30" spans="1:15" ht="19.5" customHeight="1">
      <c r="A30" s="7"/>
      <c r="B30" s="59"/>
      <c r="C30" s="82" t="s">
        <v>61</v>
      </c>
      <c r="D30" s="83"/>
      <c r="E30" s="83"/>
      <c r="F30" s="83"/>
      <c r="G30" s="83"/>
      <c r="H30" s="83"/>
      <c r="I30" s="83"/>
      <c r="J30" s="83"/>
      <c r="K30" s="84"/>
      <c r="L30" s="85" t="s">
        <v>53</v>
      </c>
      <c r="M30" s="85" t="s">
        <v>62</v>
      </c>
      <c r="N30" s="86" t="s">
        <v>63</v>
      </c>
      <c r="O30" s="6"/>
    </row>
    <row r="31" spans="1:16" ht="19.5" customHeight="1">
      <c r="A31" s="7"/>
      <c r="B31" s="58">
        <v>2022</v>
      </c>
      <c r="C31" s="53" t="s">
        <v>19</v>
      </c>
      <c r="D31" s="54"/>
      <c r="E31" s="54"/>
      <c r="F31" s="54"/>
      <c r="G31" s="54"/>
      <c r="H31" s="54"/>
      <c r="I31" s="54"/>
      <c r="J31" s="54"/>
      <c r="K31" s="54"/>
      <c r="L31" s="54"/>
      <c r="M31" s="54"/>
      <c r="N31" s="55"/>
      <c r="P31" s="23"/>
    </row>
    <row r="32" spans="1:14" ht="18.75">
      <c r="A32" s="7"/>
      <c r="B32" s="59"/>
      <c r="C32" s="35" t="s">
        <v>64</v>
      </c>
      <c r="D32" s="36"/>
      <c r="E32" s="36"/>
      <c r="F32" s="36"/>
      <c r="G32" s="36"/>
      <c r="H32" s="36"/>
      <c r="I32" s="36"/>
      <c r="J32" s="37"/>
      <c r="K32" s="38">
        <v>2213150</v>
      </c>
      <c r="L32" s="50" t="s">
        <v>65</v>
      </c>
      <c r="M32" s="50" t="s">
        <v>66</v>
      </c>
      <c r="N32" s="57" t="s">
        <v>67</v>
      </c>
    </row>
    <row r="33" spans="1:15" ht="18.75">
      <c r="A33" s="7"/>
      <c r="B33" s="34"/>
      <c r="C33" s="87" t="s">
        <v>68</v>
      </c>
      <c r="D33" s="36"/>
      <c r="E33" s="36"/>
      <c r="F33" s="36"/>
      <c r="G33" s="36"/>
      <c r="H33" s="36"/>
      <c r="I33" s="36"/>
      <c r="J33" s="37"/>
      <c r="K33" s="38">
        <v>0</v>
      </c>
      <c r="L33" s="50"/>
      <c r="M33" s="68" t="s">
        <v>69</v>
      </c>
      <c r="N33" s="57"/>
      <c r="O33" s="30"/>
    </row>
    <row r="34" spans="1:15" ht="18.75">
      <c r="A34" s="7"/>
      <c r="C34" s="35" t="s">
        <v>70</v>
      </c>
      <c r="D34" s="36"/>
      <c r="E34" s="36"/>
      <c r="F34" s="36"/>
      <c r="G34" s="36"/>
      <c r="H34" s="36"/>
      <c r="I34" s="36"/>
      <c r="J34" s="37"/>
      <c r="K34" s="70">
        <v>1515068</v>
      </c>
      <c r="L34" s="49" t="s">
        <v>71</v>
      </c>
      <c r="M34" s="50" t="s">
        <v>72</v>
      </c>
      <c r="N34" s="57" t="s">
        <v>73</v>
      </c>
      <c r="O34" s="30"/>
    </row>
    <row r="35" spans="2:15" ht="18.75">
      <c r="B35" s="59"/>
      <c r="C35" s="88" t="s">
        <v>74</v>
      </c>
      <c r="D35" s="89"/>
      <c r="E35" s="89"/>
      <c r="F35" s="89"/>
      <c r="G35" s="89"/>
      <c r="H35" s="89"/>
      <c r="I35" s="89"/>
      <c r="J35" s="74"/>
      <c r="K35" s="90">
        <v>0</v>
      </c>
      <c r="L35" s="49"/>
      <c r="M35" s="49"/>
      <c r="N35" s="51" t="s">
        <v>73</v>
      </c>
      <c r="O35" s="30"/>
    </row>
    <row r="36" spans="1:15" ht="19.5" thickBot="1">
      <c r="A36" s="7"/>
      <c r="B36" s="91"/>
      <c r="C36" s="91"/>
      <c r="D36" s="91"/>
      <c r="E36" s="91"/>
      <c r="F36" s="91"/>
      <c r="G36" s="91"/>
      <c r="H36" s="91"/>
      <c r="I36" s="91"/>
      <c r="J36" s="91"/>
      <c r="K36" s="91"/>
      <c r="L36" s="91"/>
      <c r="M36" s="91"/>
      <c r="N36" s="91"/>
      <c r="O36" s="30"/>
    </row>
    <row r="37" spans="2:14" ht="18.75">
      <c r="B37" s="92"/>
      <c r="C37" s="92"/>
      <c r="D37" s="92"/>
      <c r="E37" s="92"/>
      <c r="F37" s="92"/>
      <c r="G37" s="92"/>
      <c r="H37" s="92"/>
      <c r="I37" s="92"/>
      <c r="J37" s="92"/>
      <c r="K37" s="92"/>
      <c r="L37" s="92"/>
      <c r="M37" s="92"/>
      <c r="N37" s="92"/>
    </row>
    <row r="38" spans="1:15" ht="16.5" customHeight="1" thickBot="1">
      <c r="A38" s="93"/>
      <c r="B38" s="94" t="s">
        <v>75</v>
      </c>
      <c r="C38" s="95"/>
      <c r="D38" s="95"/>
      <c r="E38" s="95"/>
      <c r="F38" s="95"/>
      <c r="G38" s="95"/>
      <c r="H38" s="95"/>
      <c r="I38" s="95"/>
      <c r="J38" s="95"/>
      <c r="K38" s="95"/>
      <c r="L38" s="95"/>
      <c r="M38" s="95"/>
      <c r="N38" s="96"/>
      <c r="O38" s="97"/>
    </row>
    <row r="39" spans="2:14" ht="16.5" customHeight="1">
      <c r="B39" s="24"/>
      <c r="C39" s="25"/>
      <c r="D39" s="25"/>
      <c r="E39" s="25"/>
      <c r="F39" s="25"/>
      <c r="G39" s="25"/>
      <c r="H39" s="25"/>
      <c r="I39" s="25"/>
      <c r="J39" s="25"/>
      <c r="K39" s="25"/>
      <c r="L39" s="25"/>
      <c r="M39" s="25"/>
      <c r="N39" s="26"/>
    </row>
    <row r="40" spans="2:14" ht="18.75">
      <c r="B40" s="98" t="s">
        <v>8</v>
      </c>
      <c r="C40" s="99"/>
      <c r="D40" s="99"/>
      <c r="E40" s="99"/>
      <c r="F40" s="99"/>
      <c r="G40" s="99"/>
      <c r="H40" s="99"/>
      <c r="I40" s="99"/>
      <c r="J40" s="100" t="s">
        <v>76</v>
      </c>
      <c r="K40" s="100"/>
      <c r="L40" s="100"/>
      <c r="M40" s="100"/>
      <c r="N40" s="101"/>
    </row>
    <row r="41" spans="2:15" ht="18.75">
      <c r="B41" s="102"/>
      <c r="C41" s="103"/>
      <c r="D41" s="103"/>
      <c r="E41" s="103"/>
      <c r="F41" s="103"/>
      <c r="G41" s="103"/>
      <c r="H41" s="103"/>
      <c r="I41" s="103"/>
      <c r="J41" s="103"/>
      <c r="K41" s="103"/>
      <c r="L41" s="103"/>
      <c r="M41" s="103"/>
      <c r="N41" s="104"/>
      <c r="O41" s="30"/>
    </row>
    <row r="42" spans="1:14" ht="18.75">
      <c r="A42" s="7"/>
      <c r="B42" s="88" t="s">
        <v>77</v>
      </c>
      <c r="C42" s="89"/>
      <c r="D42" s="89"/>
      <c r="E42" s="89"/>
      <c r="F42" s="89"/>
      <c r="G42" s="89"/>
      <c r="H42" s="89"/>
      <c r="I42" s="105"/>
      <c r="J42" s="106"/>
      <c r="K42" s="107"/>
      <c r="L42" s="107"/>
      <c r="M42" s="107"/>
      <c r="N42" s="108"/>
    </row>
    <row r="43" spans="2:14" ht="18.75">
      <c r="B43" s="88" t="s">
        <v>78</v>
      </c>
      <c r="C43" s="89"/>
      <c r="D43" s="89"/>
      <c r="E43" s="89"/>
      <c r="F43" s="89"/>
      <c r="G43" s="89"/>
      <c r="H43" s="89"/>
      <c r="I43" s="105"/>
      <c r="J43" s="109"/>
      <c r="K43" s="110"/>
      <c r="L43" s="110"/>
      <c r="M43" s="110"/>
      <c r="N43" s="111"/>
    </row>
    <row r="44" spans="2:14" ht="18.75">
      <c r="B44" s="88" t="s">
        <v>79</v>
      </c>
      <c r="C44" s="89"/>
      <c r="D44" s="89"/>
      <c r="E44" s="89"/>
      <c r="F44" s="89"/>
      <c r="G44" s="89"/>
      <c r="H44" s="89"/>
      <c r="I44" s="105"/>
      <c r="J44" s="112"/>
      <c r="K44" s="113"/>
      <c r="L44" s="113"/>
      <c r="M44" s="113"/>
      <c r="N44" s="114"/>
    </row>
    <row r="45" spans="2:15" ht="18.75">
      <c r="B45" s="88" t="s">
        <v>80</v>
      </c>
      <c r="C45" s="89"/>
      <c r="D45" s="89"/>
      <c r="E45" s="89"/>
      <c r="F45" s="89"/>
      <c r="G45" s="89"/>
      <c r="H45" s="89"/>
      <c r="I45" s="105"/>
      <c r="J45" s="115" t="s">
        <v>0</v>
      </c>
      <c r="K45" s="116"/>
      <c r="L45" s="116"/>
      <c r="M45" s="116"/>
      <c r="N45" s="117"/>
      <c r="O45" s="30"/>
    </row>
    <row r="46" spans="2:15" ht="18.75">
      <c r="B46" s="88" t="s">
        <v>81</v>
      </c>
      <c r="C46" s="89"/>
      <c r="D46" s="89"/>
      <c r="E46" s="89"/>
      <c r="F46" s="89"/>
      <c r="G46" s="89"/>
      <c r="H46" s="89"/>
      <c r="I46" s="105"/>
      <c r="J46" s="118"/>
      <c r="K46" s="118"/>
      <c r="L46" s="118"/>
      <c r="M46" s="118"/>
      <c r="N46" s="118"/>
      <c r="O46" s="30"/>
    </row>
    <row r="47" spans="2:15" ht="18.75">
      <c r="B47" s="88" t="s">
        <v>82</v>
      </c>
      <c r="C47" s="89"/>
      <c r="D47" s="89"/>
      <c r="E47" s="89"/>
      <c r="F47" s="89"/>
      <c r="G47" s="89"/>
      <c r="H47" s="89"/>
      <c r="I47" s="105"/>
      <c r="J47" s="106"/>
      <c r="K47" s="107"/>
      <c r="L47" s="107"/>
      <c r="M47" s="107"/>
      <c r="N47" s="108"/>
      <c r="O47" s="30"/>
    </row>
    <row r="48" spans="1:15" ht="18.75">
      <c r="A48" s="7"/>
      <c r="B48" s="88" t="s">
        <v>83</v>
      </c>
      <c r="C48" s="89"/>
      <c r="D48" s="89"/>
      <c r="E48" s="89"/>
      <c r="F48" s="89"/>
      <c r="G48" s="89"/>
      <c r="H48" s="89"/>
      <c r="I48" s="105"/>
      <c r="J48" s="119"/>
      <c r="K48" s="119"/>
      <c r="L48" s="119"/>
      <c r="M48" s="119"/>
      <c r="N48" s="119"/>
      <c r="O48" s="30"/>
    </row>
    <row r="49" spans="1:15" ht="18.75">
      <c r="A49" s="7"/>
      <c r="B49" s="88" t="s">
        <v>84</v>
      </c>
      <c r="C49" s="89"/>
      <c r="D49" s="89"/>
      <c r="E49" s="89"/>
      <c r="F49" s="89"/>
      <c r="G49" s="89"/>
      <c r="H49" s="89"/>
      <c r="I49" s="105"/>
      <c r="J49" s="120"/>
      <c r="K49" s="121"/>
      <c r="L49" s="121"/>
      <c r="M49" s="121"/>
      <c r="N49" s="122"/>
      <c r="O49" s="30"/>
    </row>
    <row r="50" spans="2:15" ht="18.75">
      <c r="B50" s="88" t="s">
        <v>85</v>
      </c>
      <c r="C50" s="89"/>
      <c r="D50" s="89"/>
      <c r="E50" s="89"/>
      <c r="F50" s="89"/>
      <c r="G50" s="89"/>
      <c r="H50" s="89"/>
      <c r="I50" s="105"/>
      <c r="J50" s="112"/>
      <c r="K50" s="113"/>
      <c r="L50" s="113"/>
      <c r="M50" s="113"/>
      <c r="N50" s="114"/>
      <c r="O50" s="30"/>
    </row>
    <row r="51" spans="2:15" ht="18.75">
      <c r="B51" s="35" t="s">
        <v>86</v>
      </c>
      <c r="C51" s="36"/>
      <c r="D51" s="36"/>
      <c r="E51" s="36"/>
      <c r="F51" s="36"/>
      <c r="G51" s="36"/>
      <c r="H51" s="36"/>
      <c r="I51" s="77"/>
      <c r="J51" s="112"/>
      <c r="K51" s="113"/>
      <c r="L51" s="113"/>
      <c r="M51" s="113"/>
      <c r="N51" s="114"/>
      <c r="O51" s="30"/>
    </row>
    <row r="52" spans="2:14" ht="18.75">
      <c r="B52" s="30" t="s">
        <v>87</v>
      </c>
      <c r="I52" s="7"/>
      <c r="J52" s="123"/>
      <c r="K52" s="124"/>
      <c r="L52" s="124"/>
      <c r="M52" s="124"/>
      <c r="N52" s="125"/>
    </row>
    <row r="53" spans="2:14" ht="18.75">
      <c r="B53" s="35" t="s">
        <v>88</v>
      </c>
      <c r="C53" s="36"/>
      <c r="D53" s="36"/>
      <c r="E53" s="36"/>
      <c r="F53" s="36"/>
      <c r="G53" s="36"/>
      <c r="H53" s="36"/>
      <c r="I53" s="77"/>
      <c r="J53" s="123"/>
      <c r="K53" s="124"/>
      <c r="L53" s="124"/>
      <c r="M53" s="124"/>
      <c r="N53" s="125"/>
    </row>
    <row r="54" spans="2:15" ht="18.75">
      <c r="B54" s="35" t="s">
        <v>89</v>
      </c>
      <c r="C54" s="36"/>
      <c r="D54" s="36"/>
      <c r="E54" s="36"/>
      <c r="F54" s="36"/>
      <c r="G54" s="36"/>
      <c r="H54" s="36"/>
      <c r="I54" s="77"/>
      <c r="J54" s="126"/>
      <c r="K54" s="127"/>
      <c r="L54" s="127"/>
      <c r="M54" s="127"/>
      <c r="N54" s="128"/>
      <c r="O54" s="30"/>
    </row>
    <row r="55" spans="2:15" ht="18.75">
      <c r="B55" s="30" t="s">
        <v>90</v>
      </c>
      <c r="I55" s="7"/>
      <c r="J55" s="112"/>
      <c r="K55" s="113"/>
      <c r="L55" s="113"/>
      <c r="M55" s="113"/>
      <c r="N55" s="114"/>
      <c r="O55" s="30"/>
    </row>
    <row r="56" spans="2:15" ht="18.75">
      <c r="B56" s="88" t="s">
        <v>91</v>
      </c>
      <c r="C56" s="89"/>
      <c r="D56" s="89"/>
      <c r="E56" s="89"/>
      <c r="F56" s="89"/>
      <c r="G56" s="89"/>
      <c r="H56" s="89"/>
      <c r="I56" s="105"/>
      <c r="J56" s="129"/>
      <c r="K56" s="130"/>
      <c r="L56" s="130"/>
      <c r="M56" s="130"/>
      <c r="N56" s="131"/>
      <c r="O56" s="30"/>
    </row>
    <row r="57" spans="2:14" ht="18.75">
      <c r="B57" s="72" t="s">
        <v>92</v>
      </c>
      <c r="C57" s="73"/>
      <c r="D57" s="73"/>
      <c r="E57" s="73"/>
      <c r="F57" s="73"/>
      <c r="G57" s="73"/>
      <c r="H57" s="73"/>
      <c r="I57" s="132"/>
      <c r="J57" s="133"/>
      <c r="K57" s="134"/>
      <c r="L57" s="134"/>
      <c r="M57" s="134"/>
      <c r="N57" s="135"/>
    </row>
    <row r="58" spans="2:14" ht="18.75">
      <c r="B58" s="136"/>
      <c r="C58" s="137"/>
      <c r="D58" s="137"/>
      <c r="E58" s="137"/>
      <c r="F58" s="137"/>
      <c r="G58" s="137"/>
      <c r="H58" s="137"/>
      <c r="I58" s="137"/>
      <c r="J58" s="137"/>
      <c r="K58" s="137"/>
      <c r="L58" s="137"/>
      <c r="M58" s="137"/>
      <c r="N58" s="138"/>
    </row>
    <row r="59" spans="2:14" ht="18.75">
      <c r="B59" s="92"/>
      <c r="C59" s="92"/>
      <c r="D59" s="92"/>
      <c r="E59" s="92"/>
      <c r="F59" s="92"/>
      <c r="G59" s="92"/>
      <c r="H59" s="92"/>
      <c r="I59" s="92"/>
      <c r="J59" s="92"/>
      <c r="K59" s="92"/>
      <c r="L59" s="92"/>
      <c r="M59" s="92"/>
      <c r="N59" s="92"/>
    </row>
    <row r="60" spans="2:14" ht="18.75">
      <c r="B60" s="139" t="s">
        <v>93</v>
      </c>
      <c r="C60" s="139"/>
      <c r="D60" s="139"/>
      <c r="E60" s="139"/>
      <c r="F60" s="139"/>
      <c r="G60" s="139"/>
      <c r="H60" s="139"/>
      <c r="I60" s="139"/>
      <c r="J60" s="139"/>
      <c r="K60" s="139"/>
      <c r="L60" s="139"/>
      <c r="M60" s="139"/>
      <c r="N60" s="139"/>
    </row>
    <row r="61" spans="2:14" ht="18.75">
      <c r="B61" s="139"/>
      <c r="C61" s="139"/>
      <c r="D61" s="139"/>
      <c r="E61" s="139"/>
      <c r="F61" s="139"/>
      <c r="G61" s="139"/>
      <c r="H61" s="139"/>
      <c r="I61" s="139"/>
      <c r="J61" s="139"/>
      <c r="K61" s="139"/>
      <c r="L61" s="139"/>
      <c r="M61" s="139"/>
      <c r="N61" s="139"/>
    </row>
    <row r="62" spans="2:14" ht="18.75">
      <c r="B62" s="139"/>
      <c r="C62" s="139"/>
      <c r="D62" s="139"/>
      <c r="E62" s="139"/>
      <c r="F62" s="139"/>
      <c r="G62" s="139"/>
      <c r="H62" s="139"/>
      <c r="I62" s="139"/>
      <c r="J62" s="139"/>
      <c r="K62" s="139"/>
      <c r="L62" s="139"/>
      <c r="M62" s="139"/>
      <c r="N62" s="139"/>
    </row>
    <row r="63" spans="2:14" ht="131.25" customHeight="1">
      <c r="B63" s="139"/>
      <c r="C63" s="139"/>
      <c r="D63" s="139"/>
      <c r="E63" s="139"/>
      <c r="F63" s="139"/>
      <c r="G63" s="139"/>
      <c r="H63" s="139"/>
      <c r="I63" s="139"/>
      <c r="J63" s="139"/>
      <c r="K63" s="139"/>
      <c r="L63" s="139"/>
      <c r="M63" s="139"/>
      <c r="N63" s="1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8"/>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866" t="s">
        <v>719</v>
      </c>
      <c r="B1" s="866"/>
      <c r="C1" s="866"/>
      <c r="D1" s="866"/>
      <c r="E1" s="866"/>
      <c r="F1" s="866"/>
      <c r="G1" s="866"/>
      <c r="H1" s="866"/>
      <c r="I1" s="866"/>
    </row>
    <row r="2" spans="1:9" ht="33">
      <c r="A2" s="909" t="s">
        <v>720</v>
      </c>
      <c r="B2" s="909"/>
      <c r="C2" s="909"/>
      <c r="D2" s="909"/>
      <c r="E2" s="909"/>
      <c r="F2" s="909"/>
      <c r="G2" s="909"/>
      <c r="H2" s="909"/>
      <c r="I2" s="909"/>
    </row>
    <row r="3" spans="1:9" ht="12.75">
      <c r="A3" s="910"/>
      <c r="B3" s="910"/>
      <c r="C3" s="910"/>
      <c r="D3" s="910"/>
      <c r="E3" s="910"/>
      <c r="F3" s="910"/>
      <c r="G3" s="910"/>
      <c r="H3" s="910"/>
      <c r="I3" s="910"/>
    </row>
    <row r="4" spans="1:9" ht="12.75">
      <c r="A4" s="4" t="s">
        <v>641</v>
      </c>
      <c r="B4" s="911" t="str">
        <f>(eff_desc)</f>
        <v>SBO-BOOKER ISD (2022)</v>
      </c>
      <c r="C4" s="911"/>
      <c r="D4" s="911"/>
      <c r="E4" s="911"/>
      <c r="F4" s="911"/>
      <c r="G4" s="911"/>
      <c r="H4" s="911"/>
      <c r="I4" s="911"/>
    </row>
    <row r="5" spans="1:9" ht="12.75">
      <c r="A5" s="910" t="s">
        <v>721</v>
      </c>
      <c r="B5" s="912"/>
      <c r="C5" s="912"/>
      <c r="D5" s="912"/>
      <c r="E5" s="912"/>
      <c r="F5" s="912"/>
      <c r="G5" s="912"/>
      <c r="H5" s="912"/>
      <c r="I5" s="912"/>
    </row>
    <row r="6" spans="1:9" ht="12.75">
      <c r="A6" s="912"/>
      <c r="B6" s="912"/>
      <c r="C6" s="912"/>
      <c r="D6" s="912"/>
      <c r="E6" s="912"/>
      <c r="F6" s="912"/>
      <c r="G6" s="912"/>
      <c r="H6" s="912"/>
      <c r="I6" s="912"/>
    </row>
    <row r="7" spans="1:9" ht="15">
      <c r="A7" s="913" t="s">
        <v>722</v>
      </c>
      <c r="B7" s="913"/>
      <c r="C7" s="913"/>
      <c r="D7" s="896"/>
      <c r="E7" s="912" t="s">
        <v>723</v>
      </c>
      <c r="F7" s="914"/>
      <c r="G7" s="913" t="s">
        <v>724</v>
      </c>
      <c r="H7" s="913"/>
      <c r="I7" s="913"/>
    </row>
    <row r="8" spans="1:9" ht="12.75">
      <c r="A8" s="910"/>
      <c r="B8" s="910"/>
      <c r="C8" s="910"/>
      <c r="D8" s="915" t="s">
        <v>725</v>
      </c>
      <c r="E8" s="916"/>
      <c r="F8" s="916" t="s">
        <v>726</v>
      </c>
      <c r="G8" s="910"/>
      <c r="H8" s="910"/>
      <c r="I8" s="910"/>
    </row>
    <row r="9" spans="1:9" ht="12.75">
      <c r="A9" s="910"/>
      <c r="B9" s="910"/>
      <c r="C9" s="910"/>
      <c r="D9" s="910"/>
      <c r="E9" s="916"/>
      <c r="F9" s="917"/>
      <c r="G9" s="910"/>
      <c r="H9" s="910"/>
      <c r="I9" s="910"/>
    </row>
    <row r="10" spans="1:9" ht="12.75">
      <c r="A10" s="913" t="s">
        <v>727</v>
      </c>
      <c r="B10" s="913"/>
      <c r="C10" s="913"/>
      <c r="D10" s="913"/>
      <c r="E10" s="918" t="str">
        <f>(eff_desc)</f>
        <v>SBO-BOOKER ISD (2022)</v>
      </c>
      <c r="F10" s="918"/>
      <c r="G10" s="918"/>
      <c r="H10" s="913" t="s">
        <v>728</v>
      </c>
      <c r="I10" s="913"/>
    </row>
    <row r="11" spans="1:9" ht="12.75">
      <c r="A11" s="910"/>
      <c r="B11" s="910"/>
      <c r="C11" s="910"/>
      <c r="D11" s="910"/>
      <c r="E11" s="915" t="s">
        <v>721</v>
      </c>
      <c r="F11" s="915"/>
      <c r="G11" s="915"/>
      <c r="H11" s="910"/>
      <c r="I11" s="910"/>
    </row>
    <row r="12" spans="1:9" ht="12.75">
      <c r="A12" s="910"/>
      <c r="B12" s="910"/>
      <c r="C12" s="910"/>
      <c r="D12" s="910"/>
      <c r="E12" s="912"/>
      <c r="F12" s="910"/>
      <c r="G12" s="910"/>
      <c r="H12" s="910"/>
      <c r="I12" s="910"/>
    </row>
    <row r="13" spans="1:9" ht="15">
      <c r="A13" s="894" t="s">
        <v>729</v>
      </c>
      <c r="B13" s="894"/>
      <c r="C13" s="894"/>
      <c r="D13" s="894"/>
      <c r="E13" s="896"/>
      <c r="F13" s="896"/>
      <c r="G13" s="896"/>
      <c r="H13" s="896"/>
      <c r="I13" s="863" t="s">
        <v>730</v>
      </c>
    </row>
    <row r="14" spans="1:9" ht="14.25">
      <c r="A14" s="893"/>
      <c r="B14" s="893"/>
      <c r="C14" s="893"/>
      <c r="D14" s="893"/>
      <c r="E14" s="4" t="s">
        <v>731</v>
      </c>
      <c r="F14" s="913"/>
      <c r="G14" s="913"/>
      <c r="H14" s="913"/>
      <c r="I14" s="913"/>
    </row>
    <row r="15" spans="1:9" ht="14.25">
      <c r="A15" s="893"/>
      <c r="B15" s="893"/>
      <c r="C15" s="893"/>
      <c r="D15" s="893"/>
      <c r="E15" s="4" t="s">
        <v>732</v>
      </c>
      <c r="F15" s="913"/>
      <c r="G15" s="913"/>
      <c r="H15" s="913"/>
      <c r="I15" s="913"/>
    </row>
    <row r="16" spans="1:9" ht="14.25">
      <c r="A16" s="893"/>
      <c r="B16" s="893"/>
      <c r="C16" s="893"/>
      <c r="D16" s="893"/>
      <c r="E16" s="913"/>
      <c r="F16" s="913"/>
      <c r="G16" s="913"/>
      <c r="H16" s="913"/>
      <c r="I16" s="913"/>
    </row>
    <row r="17" spans="1:9" ht="15">
      <c r="A17" s="4" t="s">
        <v>733</v>
      </c>
      <c r="G17" s="896"/>
      <c r="H17" s="896"/>
      <c r="I17" s="896"/>
    </row>
    <row r="18" spans="1:9" ht="12.75">
      <c r="A18" s="910"/>
      <c r="B18" s="910"/>
      <c r="C18" s="910"/>
      <c r="D18" s="910"/>
      <c r="E18" s="910"/>
      <c r="F18" s="910"/>
      <c r="G18" s="915" t="s">
        <v>734</v>
      </c>
      <c r="H18" s="915"/>
      <c r="I18" s="915"/>
    </row>
    <row r="19" spans="1:9" ht="12.75">
      <c r="A19" s="910"/>
      <c r="B19" s="910"/>
      <c r="C19" s="910"/>
      <c r="D19" s="910"/>
      <c r="E19" s="910"/>
      <c r="F19" s="910"/>
      <c r="G19" s="910"/>
      <c r="H19" s="910"/>
      <c r="I19" s="910"/>
    </row>
    <row r="20" spans="1:9" ht="15">
      <c r="A20" s="913" t="s">
        <v>735</v>
      </c>
      <c r="B20" s="913"/>
      <c r="C20" s="913"/>
      <c r="D20" s="913"/>
      <c r="E20" s="896"/>
      <c r="F20" s="896"/>
      <c r="G20" s="896"/>
      <c r="H20" s="896"/>
      <c r="I20" s="917" t="s">
        <v>736</v>
      </c>
    </row>
    <row r="21" spans="1:9" ht="14.25">
      <c r="A21" s="893"/>
      <c r="B21" s="893"/>
      <c r="C21" s="893"/>
      <c r="D21" s="893"/>
      <c r="E21" s="915" t="s">
        <v>737</v>
      </c>
      <c r="F21" s="919"/>
      <c r="G21" s="919"/>
      <c r="H21" s="919"/>
      <c r="I21" s="920"/>
    </row>
    <row r="22" spans="1:9" ht="12.75">
      <c r="A22" s="910"/>
      <c r="B22" s="910"/>
      <c r="C22" s="910"/>
      <c r="D22" s="910"/>
      <c r="E22" s="910" t="s">
        <v>738</v>
      </c>
      <c r="F22" s="910"/>
      <c r="G22" s="910"/>
      <c r="H22" s="910"/>
      <c r="I22" s="916"/>
    </row>
    <row r="23" spans="1:9" ht="12.75">
      <c r="A23" s="910"/>
      <c r="B23" s="910"/>
      <c r="C23" s="910"/>
      <c r="D23" s="910"/>
      <c r="E23" s="912"/>
      <c r="F23" s="910"/>
      <c r="G23" s="910"/>
      <c r="H23" s="910"/>
      <c r="I23" s="916"/>
    </row>
    <row r="24" spans="1:9" ht="15">
      <c r="A24" s="917" t="s">
        <v>739</v>
      </c>
      <c r="B24" s="916"/>
      <c r="C24" s="916"/>
      <c r="D24" s="912"/>
      <c r="E24" s="916"/>
      <c r="F24" s="916"/>
      <c r="G24" s="896"/>
      <c r="H24" s="896"/>
      <c r="I24" s="896"/>
    </row>
    <row r="25" spans="1:9" ht="12.75">
      <c r="A25" s="912"/>
      <c r="B25" s="912"/>
      <c r="C25" s="912"/>
      <c r="D25" s="912"/>
      <c r="E25" s="912"/>
      <c r="F25" s="912"/>
      <c r="G25" s="915" t="s">
        <v>740</v>
      </c>
      <c r="H25" s="919"/>
      <c r="I25" s="919"/>
    </row>
    <row r="26" spans="1:9" ht="12.75">
      <c r="A26" s="912"/>
      <c r="B26" s="912"/>
      <c r="C26" s="912"/>
      <c r="D26" s="912"/>
      <c r="E26" s="912"/>
      <c r="F26" s="912"/>
      <c r="G26" s="912"/>
      <c r="H26" s="912"/>
      <c r="I26" s="912"/>
    </row>
    <row r="27" ht="12.75">
      <c r="A27" s="913" t="s">
        <v>741</v>
      </c>
    </row>
    <row r="28" spans="1:9" ht="15">
      <c r="A28" s="4" t="s">
        <v>742</v>
      </c>
      <c r="C28" s="896"/>
      <c r="D28" s="896"/>
      <c r="E28" s="896"/>
      <c r="F28" s="896"/>
      <c r="G28" s="896"/>
      <c r="H28" s="896"/>
      <c r="I28" s="917" t="s">
        <v>736</v>
      </c>
    </row>
    <row r="29" spans="1:3" ht="12.75">
      <c r="A29" s="910"/>
      <c r="B29" s="910"/>
      <c r="C29" s="4" t="s">
        <v>743</v>
      </c>
    </row>
    <row r="30" spans="1:9" ht="12.75">
      <c r="A30" s="910"/>
      <c r="B30" s="910"/>
      <c r="C30" s="910" t="s">
        <v>744</v>
      </c>
      <c r="D30" s="910"/>
      <c r="E30" s="910"/>
      <c r="F30" s="910"/>
      <c r="G30" s="910"/>
      <c r="H30" s="910"/>
      <c r="I30" s="916"/>
    </row>
    <row r="31" spans="1:9" ht="12.75">
      <c r="A31" s="910"/>
      <c r="B31" s="910"/>
      <c r="C31" s="912"/>
      <c r="D31" s="910"/>
      <c r="E31" s="910"/>
      <c r="F31" s="910"/>
      <c r="G31" s="910"/>
      <c r="H31" s="910"/>
      <c r="I31" s="916"/>
    </row>
    <row r="32" spans="1:9" ht="15">
      <c r="A32" s="4" t="s">
        <v>739</v>
      </c>
      <c r="G32" s="896"/>
      <c r="H32" s="896"/>
      <c r="I32" s="896"/>
    </row>
    <row r="33" spans="1:9" ht="12.75">
      <c r="A33" s="910"/>
      <c r="B33" s="910"/>
      <c r="C33" s="910"/>
      <c r="D33" s="910"/>
      <c r="E33" s="910"/>
      <c r="F33" s="910"/>
      <c r="G33" s="915" t="s">
        <v>740</v>
      </c>
      <c r="H33" s="915"/>
      <c r="I33" s="915"/>
    </row>
    <row r="34" spans="1:9" ht="12.75">
      <c r="A34" s="910"/>
      <c r="B34" s="910"/>
      <c r="C34" s="910"/>
      <c r="D34" s="910"/>
      <c r="E34" s="910"/>
      <c r="F34" s="910"/>
      <c r="G34" s="910"/>
      <c r="H34" s="910"/>
      <c r="I34" s="910"/>
    </row>
    <row r="35" spans="1:9" ht="12.75">
      <c r="A35" s="913" t="s">
        <v>745</v>
      </c>
      <c r="B35" s="913"/>
      <c r="C35" s="913"/>
      <c r="D35" s="913"/>
      <c r="E35" s="913"/>
      <c r="F35" s="913"/>
      <c r="G35" s="913"/>
      <c r="H35" s="913"/>
      <c r="I35" s="913"/>
    </row>
    <row r="36" spans="1:9" ht="15">
      <c r="A36" s="4" t="s">
        <v>742</v>
      </c>
      <c r="C36" s="896"/>
      <c r="D36" s="896"/>
      <c r="E36" s="896"/>
      <c r="F36" s="896"/>
      <c r="G36" s="896"/>
      <c r="H36" s="896"/>
      <c r="I36" s="917" t="s">
        <v>736</v>
      </c>
    </row>
    <row r="37" spans="1:9" ht="12.75">
      <c r="A37" s="910"/>
      <c r="B37" s="910"/>
      <c r="C37" s="915" t="s">
        <v>746</v>
      </c>
      <c r="D37" s="915"/>
      <c r="E37" s="915"/>
      <c r="F37" s="915"/>
      <c r="G37" s="915"/>
      <c r="H37" s="915"/>
      <c r="I37" s="916"/>
    </row>
    <row r="38" spans="1:9" ht="12.75">
      <c r="A38" s="912"/>
      <c r="B38" s="912"/>
      <c r="C38" s="910" t="s">
        <v>747</v>
      </c>
      <c r="D38" s="910"/>
      <c r="E38" s="910"/>
      <c r="F38" s="910"/>
      <c r="G38" s="910"/>
      <c r="H38" s="910"/>
      <c r="I38" s="916"/>
    </row>
    <row r="39" spans="1:9" ht="12.75">
      <c r="A39" s="912"/>
      <c r="B39" s="912"/>
      <c r="C39" s="912"/>
      <c r="D39" s="910"/>
      <c r="E39" s="910"/>
      <c r="F39" s="910"/>
      <c r="G39" s="910"/>
      <c r="H39" s="910"/>
      <c r="I39" s="916"/>
    </row>
    <row r="40" spans="1:9" ht="15">
      <c r="A40" s="917" t="s">
        <v>641</v>
      </c>
      <c r="B40" s="896"/>
      <c r="C40" s="896"/>
      <c r="D40" s="896"/>
      <c r="E40" s="896"/>
      <c r="F40" s="896"/>
      <c r="G40" s="913" t="s">
        <v>748</v>
      </c>
      <c r="H40" s="913"/>
      <c r="I40" s="913"/>
    </row>
    <row r="41" spans="1:9" ht="12.75">
      <c r="A41" s="916"/>
      <c r="B41" s="915" t="s">
        <v>749</v>
      </c>
      <c r="C41" s="915"/>
      <c r="D41" s="915"/>
      <c r="E41" s="915"/>
      <c r="F41" s="915"/>
      <c r="G41" s="910"/>
      <c r="H41" s="910"/>
      <c r="I41" s="910"/>
    </row>
    <row r="42" spans="1:9" ht="12.75">
      <c r="A42" s="916"/>
      <c r="B42" s="912"/>
      <c r="C42" s="910"/>
      <c r="D42" s="910"/>
      <c r="E42" s="910"/>
      <c r="F42" s="910"/>
      <c r="G42" s="910"/>
      <c r="H42" s="910"/>
      <c r="I42" s="910"/>
    </row>
    <row r="43" spans="1:13" ht="12.75">
      <c r="A43" s="4" t="s">
        <v>750</v>
      </c>
      <c r="B43" s="432"/>
      <c r="C43" s="432"/>
      <c r="D43" s="432"/>
      <c r="E43" s="432"/>
      <c r="F43" s="432"/>
      <c r="G43" s="921">
        <f>(dateofmeeting)</f>
        <v>0</v>
      </c>
      <c r="H43" s="921"/>
      <c r="I43" s="921"/>
      <c r="J43" s="432"/>
      <c r="K43" s="432"/>
      <c r="L43" s="432"/>
      <c r="M43" s="432"/>
    </row>
    <row r="44" spans="1:9" ht="12.75">
      <c r="A44" s="910"/>
      <c r="B44" s="910"/>
      <c r="C44" s="910"/>
      <c r="D44" s="910"/>
      <c r="E44" s="910"/>
      <c r="F44" s="910"/>
      <c r="G44" s="915" t="s">
        <v>751</v>
      </c>
      <c r="H44" s="915"/>
      <c r="I44" s="915"/>
    </row>
    <row r="45" spans="1:9" ht="12.75">
      <c r="A45" s="910"/>
      <c r="B45" s="910"/>
      <c r="C45" s="910"/>
      <c r="D45" s="910"/>
      <c r="E45" s="910"/>
      <c r="F45" s="910"/>
      <c r="G45" s="912"/>
      <c r="H45" s="910"/>
      <c r="I45" s="910"/>
    </row>
    <row r="46" spans="1:9" ht="12.75">
      <c r="A46" s="913" t="s">
        <v>752</v>
      </c>
      <c r="B46" s="911">
        <f>(meetingplace)</f>
        <v>0</v>
      </c>
      <c r="C46" s="911"/>
      <c r="D46" s="911"/>
      <c r="E46" s="911"/>
      <c r="F46" s="911"/>
      <c r="G46" s="911"/>
      <c r="H46" s="911"/>
      <c r="I46" s="911"/>
    </row>
    <row r="47" spans="1:9" ht="12.75">
      <c r="A47" s="910"/>
      <c r="B47" s="915" t="s">
        <v>753</v>
      </c>
      <c r="C47" s="915"/>
      <c r="D47" s="915"/>
      <c r="E47" s="915"/>
      <c r="F47" s="915"/>
      <c r="G47" s="915"/>
      <c r="H47" s="915"/>
      <c r="I47" s="915"/>
    </row>
    <row r="48" spans="1:9" ht="12.75">
      <c r="A48" s="910"/>
      <c r="B48" s="912"/>
      <c r="C48" s="910"/>
      <c r="D48" s="910"/>
      <c r="E48" s="910"/>
      <c r="F48" s="910"/>
      <c r="G48" s="910"/>
      <c r="H48" s="910"/>
      <c r="I48" s="910"/>
    </row>
    <row r="49" spans="1:9" ht="12.75">
      <c r="A49" s="913" t="s">
        <v>752</v>
      </c>
      <c r="B49" s="911">
        <f>(timeofmeeting)</f>
        <v>0</v>
      </c>
      <c r="C49" s="911"/>
      <c r="D49" s="911"/>
      <c r="E49" s="911"/>
      <c r="F49" s="910"/>
      <c r="G49" s="912"/>
      <c r="H49" s="910"/>
      <c r="I49" s="910"/>
    </row>
    <row r="50" spans="1:9" ht="12.75">
      <c r="A50" s="910"/>
      <c r="B50" s="915" t="s">
        <v>754</v>
      </c>
      <c r="C50" s="915"/>
      <c r="D50" s="915"/>
      <c r="E50" s="915"/>
      <c r="F50" s="910"/>
      <c r="G50" s="912"/>
      <c r="H50" s="910"/>
      <c r="I50" s="910"/>
    </row>
    <row r="51" spans="1:9" ht="12.75">
      <c r="A51" s="910"/>
      <c r="B51" s="912"/>
      <c r="C51" s="910"/>
      <c r="D51" s="910"/>
      <c r="E51" s="910"/>
      <c r="F51" s="910"/>
      <c r="G51" s="912"/>
      <c r="H51" s="910"/>
      <c r="I51" s="910"/>
    </row>
    <row r="52" spans="1:9" s="4" customFormat="1" ht="12.75">
      <c r="A52" s="910" t="s">
        <v>641</v>
      </c>
      <c r="B52" s="922"/>
      <c r="C52" s="922"/>
      <c r="D52" s="922"/>
      <c r="E52" s="910" t="s">
        <v>755</v>
      </c>
      <c r="F52" s="910"/>
      <c r="G52" s="910"/>
      <c r="H52" s="910"/>
      <c r="I52" s="910"/>
    </row>
    <row r="53" spans="1:9" s="4" customFormat="1" ht="12.75">
      <c r="A53" s="910"/>
      <c r="B53" s="915" t="s">
        <v>749</v>
      </c>
      <c r="C53" s="919"/>
      <c r="D53" s="919"/>
      <c r="E53" s="910"/>
      <c r="F53" s="910"/>
      <c r="G53" s="912"/>
      <c r="H53" s="910"/>
      <c r="I53" s="910"/>
    </row>
    <row r="54" spans="1:9" s="4" customFormat="1" ht="12.75">
      <c r="A54" s="923"/>
      <c r="B54" s="923"/>
      <c r="C54" s="923"/>
      <c r="D54" s="923"/>
      <c r="E54" s="923"/>
      <c r="F54" s="923"/>
      <c r="G54" s="923"/>
      <c r="H54" s="910"/>
      <c r="I54" s="910"/>
    </row>
    <row r="55" spans="1:9" s="4" customFormat="1" ht="12.75">
      <c r="A55" s="915" t="s">
        <v>756</v>
      </c>
      <c r="B55" s="915"/>
      <c r="C55" s="915"/>
      <c r="D55" s="915"/>
      <c r="E55" s="915"/>
      <c r="F55" s="915"/>
      <c r="G55" s="915"/>
      <c r="H55" s="910"/>
      <c r="I55" s="910"/>
    </row>
    <row r="56" spans="1:9" ht="12.75">
      <c r="A56" s="910"/>
      <c r="B56" s="912"/>
      <c r="C56" s="910"/>
      <c r="D56" s="910"/>
      <c r="E56" s="910"/>
      <c r="F56" s="910"/>
      <c r="G56" s="912"/>
      <c r="H56" s="910"/>
      <c r="I56" s="910"/>
    </row>
    <row r="57" ht="12.75">
      <c r="A57" s="913" t="s">
        <v>714</v>
      </c>
    </row>
    <row r="58" spans="1:9" ht="12.75">
      <c r="A58" s="913" t="s">
        <v>715</v>
      </c>
      <c r="B58" s="913"/>
      <c r="C58" s="913"/>
      <c r="D58" s="913"/>
      <c r="E58" s="913"/>
      <c r="F58" s="913"/>
      <c r="G58" s="913"/>
      <c r="H58" s="913"/>
      <c r="I58" s="913"/>
    </row>
    <row r="59" spans="1:9" ht="12.75">
      <c r="A59" s="892" t="s">
        <v>716</v>
      </c>
      <c r="B59" s="892"/>
      <c r="C59" s="892"/>
      <c r="D59" s="892"/>
      <c r="E59" s="892"/>
      <c r="F59" s="892"/>
      <c r="G59" s="892"/>
      <c r="H59" s="892"/>
      <c r="I59" s="892"/>
    </row>
    <row r="60" spans="1:9" ht="12.75">
      <c r="A60" s="924" t="s">
        <v>621</v>
      </c>
      <c r="B60" s="924"/>
      <c r="C60" s="924"/>
      <c r="D60" s="924"/>
      <c r="E60" s="924"/>
      <c r="F60" s="924"/>
      <c r="G60" s="924"/>
      <c r="H60" s="924"/>
      <c r="I60" s="924"/>
    </row>
    <row r="61" spans="1:9" ht="12.75">
      <c r="A61" s="892" t="s">
        <v>757</v>
      </c>
      <c r="B61" s="892"/>
      <c r="C61" s="892"/>
      <c r="D61" s="892"/>
      <c r="E61" s="892"/>
      <c r="F61" s="892"/>
      <c r="G61" s="892"/>
      <c r="H61" s="892"/>
      <c r="I61" s="892"/>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892" t="s">
        <v>758</v>
      </c>
      <c r="B1" s="892"/>
      <c r="C1" s="892"/>
      <c r="D1" s="892"/>
      <c r="E1" s="892"/>
      <c r="F1" s="892"/>
      <c r="G1" s="892"/>
      <c r="H1" s="892"/>
      <c r="I1" s="892"/>
    </row>
    <row r="2" spans="1:9" ht="33">
      <c r="A2" s="909" t="s">
        <v>759</v>
      </c>
      <c r="B2" s="909"/>
      <c r="C2" s="909"/>
      <c r="D2" s="909"/>
      <c r="E2" s="909"/>
      <c r="F2" s="909"/>
      <c r="G2" s="909"/>
      <c r="H2" s="909"/>
      <c r="I2" s="909"/>
    </row>
    <row r="3" spans="1:9" ht="33">
      <c r="A3" s="909" t="s">
        <v>760</v>
      </c>
      <c r="B3" s="909"/>
      <c r="C3" s="909"/>
      <c r="D3" s="909"/>
      <c r="E3" s="909"/>
      <c r="F3" s="909"/>
      <c r="G3" s="909"/>
      <c r="H3" s="909"/>
      <c r="I3" s="909"/>
    </row>
    <row r="4" spans="1:9" ht="15">
      <c r="A4" s="894" t="s">
        <v>641</v>
      </c>
      <c r="B4" s="895" t="str">
        <f>(eff_desc)</f>
        <v>SBO-BOOKER ISD (2022)</v>
      </c>
      <c r="C4" s="895"/>
      <c r="D4" s="895"/>
      <c r="E4" s="895"/>
      <c r="F4" s="895"/>
      <c r="G4" s="895"/>
      <c r="H4" s="898" t="s">
        <v>761</v>
      </c>
      <c r="I4" s="898"/>
    </row>
    <row r="5" spans="1:9" ht="15">
      <c r="A5" s="863"/>
      <c r="B5" s="898" t="s">
        <v>762</v>
      </c>
      <c r="C5" s="898"/>
      <c r="D5" s="898"/>
      <c r="E5" s="898"/>
      <c r="F5" s="898"/>
      <c r="G5" s="898"/>
      <c r="H5" s="863"/>
      <c r="I5" s="863"/>
    </row>
    <row r="6" spans="1:9" ht="15">
      <c r="A6" s="894" t="s">
        <v>763</v>
      </c>
      <c r="B6" s="894"/>
      <c r="C6" s="895">
        <f>(publicmeetingat)</f>
        <v>0</v>
      </c>
      <c r="D6" s="895"/>
      <c r="E6" s="895"/>
      <c r="F6" s="895"/>
      <c r="G6" s="895"/>
      <c r="H6" s="895"/>
      <c r="I6" s="895"/>
    </row>
    <row r="7" spans="1:9" ht="15">
      <c r="A7" s="898"/>
      <c r="B7" s="898"/>
      <c r="C7" s="903" t="s">
        <v>764</v>
      </c>
      <c r="D7" s="903"/>
      <c r="E7" s="903"/>
      <c r="F7" s="903"/>
      <c r="G7" s="903"/>
      <c r="H7" s="903"/>
      <c r="I7" s="903"/>
    </row>
    <row r="8" spans="1:9" ht="15">
      <c r="A8" s="863" t="s">
        <v>765</v>
      </c>
      <c r="B8" s="895">
        <f>(nameofroom_building_physicallocation)</f>
        <v>0</v>
      </c>
      <c r="C8" s="895"/>
      <c r="D8" s="895"/>
      <c r="E8" s="895"/>
      <c r="F8" s="895"/>
      <c r="G8" s="895"/>
      <c r="H8" s="895"/>
      <c r="I8" s="895"/>
    </row>
    <row r="9" spans="1:9" ht="15">
      <c r="A9" s="898" t="s">
        <v>766</v>
      </c>
      <c r="B9" s="898"/>
      <c r="C9" s="898"/>
      <c r="D9" s="898"/>
      <c r="E9" s="898"/>
      <c r="F9" s="898"/>
      <c r="G9" s="898"/>
      <c r="H9" s="898"/>
      <c r="I9" s="898"/>
    </row>
    <row r="10" spans="1:9" ht="15">
      <c r="A10" s="895">
        <f>(city_state)</f>
        <v>0</v>
      </c>
      <c r="B10" s="895"/>
      <c r="C10" s="895"/>
      <c r="D10" s="895"/>
      <c r="E10" s="898"/>
      <c r="F10" s="898"/>
      <c r="G10" s="898"/>
      <c r="H10" s="898"/>
      <c r="I10" s="898"/>
    </row>
    <row r="11" spans="1:9" ht="15">
      <c r="A11" s="903" t="s">
        <v>767</v>
      </c>
      <c r="B11" s="903"/>
      <c r="C11" s="903"/>
      <c r="D11" s="903"/>
      <c r="E11" s="898"/>
      <c r="F11" s="898"/>
      <c r="G11" s="898"/>
      <c r="H11" s="898"/>
      <c r="I11" s="898"/>
    </row>
    <row r="12" spans="1:9" ht="15">
      <c r="A12" s="898"/>
      <c r="B12" s="898"/>
      <c r="C12" s="898"/>
      <c r="D12" s="898"/>
      <c r="E12" s="898"/>
      <c r="F12" s="898"/>
      <c r="G12" s="898"/>
      <c r="H12" s="898"/>
      <c r="I12" s="898"/>
    </row>
    <row r="13" spans="1:9" ht="14.25">
      <c r="A13" s="906" t="s">
        <v>768</v>
      </c>
      <c r="B13" s="906"/>
      <c r="C13" s="906"/>
      <c r="D13" s="906"/>
      <c r="E13" s="906"/>
      <c r="F13" s="906"/>
      <c r="G13" s="906"/>
      <c r="H13" s="906"/>
      <c r="I13" s="906"/>
    </row>
    <row r="14" spans="1:9" ht="14.25">
      <c r="A14" s="906" t="s">
        <v>769</v>
      </c>
      <c r="B14" s="906"/>
      <c r="C14" s="906"/>
      <c r="D14" s="906"/>
      <c r="E14" s="906"/>
      <c r="F14" s="906"/>
      <c r="G14" s="906"/>
      <c r="H14" s="906"/>
      <c r="I14" s="906"/>
    </row>
    <row r="15" spans="1:9" ht="15">
      <c r="A15" s="894"/>
      <c r="B15" s="894"/>
      <c r="C15" s="894"/>
      <c r="D15" s="894"/>
      <c r="E15" s="894"/>
      <c r="F15" s="894"/>
      <c r="G15" s="894"/>
      <c r="H15" s="894"/>
      <c r="I15" s="894"/>
    </row>
    <row r="16" spans="1:9" ht="15">
      <c r="A16" s="894" t="s">
        <v>770</v>
      </c>
      <c r="B16" s="894"/>
      <c r="C16" s="894"/>
      <c r="D16" s="894"/>
      <c r="E16" s="894"/>
      <c r="F16" s="894"/>
      <c r="G16" s="894"/>
      <c r="H16" s="894"/>
      <c r="I16" s="894"/>
    </row>
    <row r="17" spans="1:9" ht="15">
      <c r="A17" s="894" t="s">
        <v>771</v>
      </c>
      <c r="B17" s="894"/>
      <c r="C17" s="894"/>
      <c r="D17" s="894"/>
      <c r="E17" s="894"/>
      <c r="F17" s="894"/>
      <c r="G17" s="894"/>
      <c r="H17" s="894"/>
      <c r="I17" s="894"/>
    </row>
    <row r="18" spans="1:9" ht="15">
      <c r="A18" s="894" t="s">
        <v>772</v>
      </c>
      <c r="B18" s="894"/>
      <c r="C18" s="894"/>
      <c r="D18" s="894"/>
      <c r="E18" s="894"/>
      <c r="F18" s="894"/>
      <c r="G18" s="894"/>
      <c r="H18" s="894"/>
      <c r="I18" s="894"/>
    </row>
    <row r="19" spans="1:9" ht="15">
      <c r="A19" s="925"/>
      <c r="B19" s="925"/>
      <c r="C19" s="925"/>
      <c r="D19" s="925"/>
      <c r="E19" s="925"/>
      <c r="F19" s="925"/>
      <c r="G19" s="925"/>
      <c r="H19" s="925"/>
      <c r="I19" s="925"/>
    </row>
    <row r="20" spans="1:9" ht="15">
      <c r="A20" s="898"/>
      <c r="B20" s="898"/>
      <c r="C20" s="898"/>
      <c r="D20" s="898"/>
      <c r="E20" s="898"/>
      <c r="F20" s="898"/>
      <c r="G20" s="898"/>
      <c r="H20" s="898"/>
      <c r="I20" s="898"/>
    </row>
    <row r="21" spans="1:9" ht="15">
      <c r="A21" s="894" t="s">
        <v>773</v>
      </c>
      <c r="B21" s="894"/>
      <c r="C21" s="894"/>
      <c r="D21" s="914" t="s">
        <v>602</v>
      </c>
      <c r="E21" s="894" t="s">
        <v>774</v>
      </c>
      <c r="F21" s="894"/>
      <c r="G21" s="894"/>
      <c r="H21" s="894"/>
      <c r="I21" s="894"/>
    </row>
    <row r="22" spans="1:9" ht="15">
      <c r="A22" s="926" t="s">
        <v>775</v>
      </c>
      <c r="B22" s="926"/>
      <c r="C22" s="926"/>
      <c r="D22" s="863"/>
      <c r="E22" s="927"/>
      <c r="F22" s="927"/>
      <c r="G22" s="927"/>
      <c r="H22" s="927"/>
      <c r="I22" s="927"/>
    </row>
    <row r="23" spans="1:9" ht="15">
      <c r="A23" s="926" t="s">
        <v>776</v>
      </c>
      <c r="B23" s="926"/>
      <c r="C23" s="926"/>
      <c r="D23" s="914" t="s">
        <v>602</v>
      </c>
      <c r="E23" s="927" t="s">
        <v>777</v>
      </c>
      <c r="F23" s="927"/>
      <c r="G23" s="927"/>
      <c r="H23" s="927"/>
      <c r="I23" s="927"/>
    </row>
    <row r="24" spans="1:9" ht="15">
      <c r="A24" s="895"/>
      <c r="B24" s="895"/>
      <c r="C24" s="895"/>
      <c r="D24" s="895"/>
      <c r="E24" s="895"/>
      <c r="F24" s="895"/>
      <c r="G24" s="895"/>
      <c r="H24" s="895"/>
      <c r="I24" s="895"/>
    </row>
    <row r="25" spans="1:9" ht="14.25">
      <c r="A25" s="893" t="s">
        <v>778</v>
      </c>
      <c r="B25" s="893"/>
      <c r="C25" s="893"/>
      <c r="D25" s="893"/>
      <c r="E25" s="893"/>
      <c r="F25" s="893"/>
      <c r="G25" s="893"/>
      <c r="H25" s="893"/>
      <c r="I25" s="893"/>
    </row>
    <row r="26" spans="1:9" ht="14.25">
      <c r="A26" s="893"/>
      <c r="B26" s="893"/>
      <c r="C26" s="893"/>
      <c r="D26" s="893"/>
      <c r="E26" s="893"/>
      <c r="F26" s="893"/>
      <c r="G26" s="893"/>
      <c r="H26" s="893"/>
      <c r="I26" s="893"/>
    </row>
    <row r="27" spans="1:9" ht="15">
      <c r="A27" s="894" t="s">
        <v>779</v>
      </c>
      <c r="B27" s="894"/>
      <c r="C27" s="894"/>
      <c r="D27" s="894"/>
      <c r="E27" s="894"/>
      <c r="F27" s="894"/>
      <c r="G27" s="894"/>
      <c r="H27" s="894"/>
      <c r="I27" s="894"/>
    </row>
    <row r="28" spans="1:9" ht="15">
      <c r="A28" s="894" t="s">
        <v>780</v>
      </c>
      <c r="B28" s="894"/>
      <c r="C28" s="894"/>
      <c r="D28" s="894"/>
      <c r="E28" s="894"/>
      <c r="F28" s="894"/>
      <c r="G28" s="894"/>
      <c r="H28" s="894"/>
      <c r="I28" s="894"/>
    </row>
    <row r="29" spans="1:9" ht="15">
      <c r="A29" s="894" t="s">
        <v>781</v>
      </c>
      <c r="B29" s="894"/>
      <c r="C29" s="894"/>
      <c r="D29" s="894"/>
      <c r="E29" s="894"/>
      <c r="F29" s="894"/>
      <c r="G29" s="894"/>
      <c r="H29" s="894"/>
      <c r="I29" s="894"/>
    </row>
    <row r="30" spans="1:9" ht="15">
      <c r="A30" s="898"/>
      <c r="B30" s="898"/>
      <c r="C30" s="898"/>
      <c r="D30" s="898"/>
      <c r="E30" s="898"/>
      <c r="F30" s="898"/>
      <c r="G30" s="898"/>
      <c r="H30" s="898"/>
      <c r="I30" s="898"/>
    </row>
    <row r="31" spans="1:9" ht="15">
      <c r="A31" s="894" t="s">
        <v>782</v>
      </c>
      <c r="B31" s="894"/>
      <c r="C31" s="894"/>
      <c r="D31" s="897"/>
      <c r="E31" s="894" t="s">
        <v>783</v>
      </c>
      <c r="F31" s="894"/>
      <c r="G31" s="897"/>
      <c r="H31" s="894" t="s">
        <v>784</v>
      </c>
      <c r="I31" s="894"/>
    </row>
    <row r="32" spans="1:9" ht="15">
      <c r="A32" s="894" t="s">
        <v>785</v>
      </c>
      <c r="B32" s="894"/>
      <c r="C32" s="894"/>
      <c r="D32" s="899"/>
      <c r="E32" s="894" t="s">
        <v>783</v>
      </c>
      <c r="F32" s="894"/>
      <c r="G32" s="899"/>
      <c r="H32" s="894" t="s">
        <v>784</v>
      </c>
      <c r="I32" s="894"/>
    </row>
    <row r="33" spans="1:9" ht="15">
      <c r="A33" s="894" t="s">
        <v>786</v>
      </c>
      <c r="B33" s="894"/>
      <c r="C33" s="894"/>
      <c r="D33" s="899"/>
      <c r="E33" s="894" t="s">
        <v>783</v>
      </c>
      <c r="F33" s="894"/>
      <c r="G33" s="899"/>
      <c r="H33" s="894" t="s">
        <v>784</v>
      </c>
      <c r="I33" s="894"/>
    </row>
    <row r="34" spans="1:9" ht="15">
      <c r="A34" s="898"/>
      <c r="B34" s="898"/>
      <c r="C34" s="898"/>
      <c r="D34" s="898"/>
      <c r="E34" s="898"/>
      <c r="F34" s="898"/>
      <c r="G34" s="898"/>
      <c r="H34" s="898"/>
      <c r="I34" s="898"/>
    </row>
    <row r="35" spans="1:9" ht="14.25">
      <c r="A35" s="893" t="s">
        <v>787</v>
      </c>
      <c r="B35" s="893"/>
      <c r="C35" s="893"/>
      <c r="D35" s="893"/>
      <c r="E35" s="893"/>
      <c r="F35" s="893"/>
      <c r="G35" s="893"/>
      <c r="H35" s="893"/>
      <c r="I35" s="893"/>
    </row>
    <row r="36" spans="1:9" ht="14.25">
      <c r="A36" s="893" t="s">
        <v>788</v>
      </c>
      <c r="B36" s="893"/>
      <c r="C36" s="893"/>
      <c r="D36" s="893"/>
      <c r="E36" s="893"/>
      <c r="F36" s="893"/>
      <c r="G36" s="893"/>
      <c r="H36" s="893"/>
      <c r="I36" s="893"/>
    </row>
    <row r="37" spans="1:9" ht="15">
      <c r="A37" s="898"/>
      <c r="B37" s="898"/>
      <c r="C37" s="898"/>
      <c r="D37" s="898"/>
      <c r="E37" s="898"/>
      <c r="F37" s="898"/>
      <c r="G37" s="898"/>
      <c r="H37" s="898"/>
      <c r="I37" s="898"/>
    </row>
    <row r="38" spans="1:9" ht="15">
      <c r="A38" s="898"/>
      <c r="B38" s="898"/>
      <c r="C38" s="898"/>
      <c r="D38" s="898"/>
      <c r="E38" s="898" t="s">
        <v>789</v>
      </c>
      <c r="F38" s="863"/>
      <c r="G38" s="898" t="s">
        <v>790</v>
      </c>
      <c r="H38" s="898"/>
      <c r="I38" s="898"/>
    </row>
    <row r="39" spans="1:9" ht="15">
      <c r="A39" s="894" t="s">
        <v>791</v>
      </c>
      <c r="B39" s="894"/>
      <c r="C39" s="894"/>
      <c r="D39" s="894"/>
      <c r="E39" s="914" t="s">
        <v>602</v>
      </c>
      <c r="F39" s="866"/>
      <c r="G39" s="914" t="s">
        <v>602</v>
      </c>
      <c r="H39" s="898"/>
      <c r="I39" s="898"/>
    </row>
    <row r="40" spans="1:9" ht="15">
      <c r="A40" s="894" t="s">
        <v>792</v>
      </c>
      <c r="B40" s="894"/>
      <c r="C40" s="894"/>
      <c r="D40" s="894"/>
      <c r="E40" s="914" t="s">
        <v>602</v>
      </c>
      <c r="F40" s="866"/>
      <c r="G40" s="928" t="s">
        <v>602</v>
      </c>
      <c r="H40" s="898"/>
      <c r="I40" s="898"/>
    </row>
    <row r="41" spans="1:9" ht="15">
      <c r="A41" s="894" t="s">
        <v>793</v>
      </c>
      <c r="B41" s="894"/>
      <c r="C41" s="894"/>
      <c r="D41" s="894"/>
      <c r="E41" s="914" t="s">
        <v>602</v>
      </c>
      <c r="F41" s="866"/>
      <c r="G41" s="928" t="s">
        <v>602</v>
      </c>
      <c r="H41" s="898"/>
      <c r="I41" s="898"/>
    </row>
    <row r="42" spans="1:9" ht="15">
      <c r="A42" s="894" t="s">
        <v>794</v>
      </c>
      <c r="B42" s="894"/>
      <c r="C42" s="894"/>
      <c r="D42" s="894"/>
      <c r="E42" s="914" t="s">
        <v>602</v>
      </c>
      <c r="F42" s="866"/>
      <c r="G42" s="928" t="s">
        <v>602</v>
      </c>
      <c r="H42" s="898"/>
      <c r="I42" s="898"/>
    </row>
    <row r="43" spans="1:13" ht="15">
      <c r="A43" s="898"/>
      <c r="B43" s="929"/>
      <c r="C43" s="929"/>
      <c r="D43" s="929"/>
      <c r="E43" s="929"/>
      <c r="F43" s="929"/>
      <c r="G43" s="929"/>
      <c r="H43" s="929"/>
      <c r="I43" s="929"/>
      <c r="J43" s="432"/>
      <c r="K43" s="432"/>
      <c r="L43" s="432"/>
      <c r="M43" s="432"/>
    </row>
    <row r="44" spans="1:9" ht="15">
      <c r="A44" s="894" t="s">
        <v>795</v>
      </c>
      <c r="B44" s="894"/>
      <c r="C44" s="894"/>
      <c r="D44" s="894"/>
      <c r="E44" s="894"/>
      <c r="F44" s="894"/>
      <c r="G44" s="894"/>
      <c r="H44" s="894"/>
      <c r="I44" s="894"/>
    </row>
    <row r="45" spans="1:9" ht="15">
      <c r="A45" s="894" t="s">
        <v>796</v>
      </c>
      <c r="B45" s="894"/>
      <c r="C45" s="894"/>
      <c r="D45" s="894"/>
      <c r="E45" s="894"/>
      <c r="F45" s="894"/>
      <c r="G45" s="894"/>
      <c r="H45" s="894"/>
      <c r="I45" s="894"/>
    </row>
    <row r="46" spans="1:9" ht="15">
      <c r="A46" s="894" t="s">
        <v>797</v>
      </c>
      <c r="B46" s="894"/>
      <c r="C46" s="894"/>
      <c r="D46" s="894"/>
      <c r="E46" s="894"/>
      <c r="F46" s="894"/>
      <c r="G46" s="894"/>
      <c r="H46" s="894"/>
      <c r="I46" s="894"/>
    </row>
    <row r="47" spans="1:9" ht="14.25">
      <c r="A47" s="893" t="s">
        <v>798</v>
      </c>
      <c r="B47" s="893"/>
      <c r="C47" s="893"/>
      <c r="D47" s="893"/>
      <c r="E47" s="893"/>
      <c r="F47" s="893"/>
      <c r="G47" s="893"/>
      <c r="H47" s="893"/>
      <c r="I47" s="893"/>
    </row>
    <row r="48" spans="1:9" ht="15">
      <c r="A48" s="904"/>
      <c r="B48" s="904"/>
      <c r="C48" s="904"/>
      <c r="D48" s="904"/>
      <c r="E48" s="904"/>
      <c r="F48" s="904"/>
      <c r="G48" s="904"/>
      <c r="H48" s="904"/>
      <c r="I48" s="904"/>
    </row>
    <row r="49" spans="1:9" ht="15">
      <c r="A49" s="898" t="s">
        <v>799</v>
      </c>
      <c r="B49" s="898"/>
      <c r="C49" s="898"/>
      <c r="D49" s="898"/>
      <c r="E49" s="898"/>
      <c r="F49" s="898"/>
      <c r="G49" s="897" t="s">
        <v>602</v>
      </c>
      <c r="H49" s="897"/>
      <c r="I49" s="863"/>
    </row>
    <row r="50" spans="1:9" ht="15">
      <c r="A50" s="894" t="s">
        <v>800</v>
      </c>
      <c r="B50" s="894"/>
      <c r="C50" s="894"/>
      <c r="D50" s="894"/>
      <c r="E50" s="894"/>
      <c r="F50" s="894"/>
      <c r="G50" s="894"/>
      <c r="H50" s="894"/>
      <c r="I50" s="894"/>
    </row>
    <row r="51" spans="1:9" ht="15">
      <c r="A51" s="894"/>
      <c r="B51" s="894"/>
      <c r="C51" s="894"/>
      <c r="D51" s="894"/>
      <c r="E51" s="894"/>
      <c r="F51" s="894"/>
      <c r="G51" s="894"/>
      <c r="H51" s="894"/>
      <c r="I51" s="8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912"/>
      <c r="B1" s="912"/>
      <c r="C1" s="912"/>
      <c r="D1" s="912"/>
      <c r="E1" s="912"/>
      <c r="F1" s="912"/>
      <c r="G1" s="912"/>
      <c r="H1" s="912"/>
      <c r="I1" s="912"/>
      <c r="J1" s="912"/>
      <c r="K1" s="912"/>
      <c r="L1" s="912"/>
    </row>
    <row r="2" spans="1:12" ht="12.75">
      <c r="A2" s="912"/>
      <c r="B2" s="912"/>
      <c r="C2" s="912"/>
      <c r="D2" s="912"/>
      <c r="E2" s="912"/>
      <c r="F2" s="912"/>
      <c r="G2" s="912"/>
      <c r="H2" s="912"/>
      <c r="I2" s="912"/>
      <c r="J2" s="912"/>
      <c r="K2" s="912"/>
      <c r="L2" s="912"/>
    </row>
    <row r="3" spans="1:12" ht="14.25">
      <c r="A3" s="930" t="s">
        <v>801</v>
      </c>
      <c r="B3" s="893"/>
      <c r="C3" s="893"/>
      <c r="D3" s="893"/>
      <c r="E3" s="893"/>
      <c r="F3" s="893"/>
      <c r="G3" s="893"/>
      <c r="H3" s="893"/>
      <c r="I3" s="893"/>
      <c r="J3" s="893"/>
      <c r="K3" s="893"/>
      <c r="L3" s="893"/>
    </row>
    <row r="4" spans="1:12" ht="14.25">
      <c r="A4" s="893"/>
      <c r="B4" s="893"/>
      <c r="C4" s="893"/>
      <c r="D4" s="893"/>
      <c r="E4" s="893"/>
      <c r="F4" s="893"/>
      <c r="G4" s="893"/>
      <c r="H4" s="893"/>
      <c r="I4" s="893"/>
      <c r="J4" s="893"/>
      <c r="K4" s="893"/>
      <c r="L4" s="893"/>
    </row>
    <row r="5" spans="1:12" ht="45">
      <c r="A5" s="863"/>
      <c r="B5" s="931" t="s">
        <v>802</v>
      </c>
      <c r="C5" s="932"/>
      <c r="D5" s="933" t="s">
        <v>803</v>
      </c>
      <c r="E5" s="934"/>
      <c r="F5" s="935" t="s">
        <v>804</v>
      </c>
      <c r="G5" s="936"/>
      <c r="H5" s="933" t="s">
        <v>805</v>
      </c>
      <c r="I5" s="863"/>
      <c r="J5" s="933" t="s">
        <v>806</v>
      </c>
      <c r="K5" s="863"/>
      <c r="L5" s="863"/>
    </row>
    <row r="6" spans="1:12" ht="15">
      <c r="A6" s="863" t="s">
        <v>807</v>
      </c>
      <c r="B6" s="937" t="s">
        <v>602</v>
      </c>
      <c r="C6" s="863"/>
      <c r="D6" s="937" t="s">
        <v>602</v>
      </c>
      <c r="E6" s="863" t="s">
        <v>808</v>
      </c>
      <c r="F6" s="937" t="s">
        <v>602</v>
      </c>
      <c r="G6" s="863"/>
      <c r="H6" s="937" t="s">
        <v>602</v>
      </c>
      <c r="I6" s="863"/>
      <c r="J6" s="937" t="s">
        <v>602</v>
      </c>
      <c r="K6" s="863"/>
      <c r="L6" s="863"/>
    </row>
    <row r="7" spans="1:12" ht="75">
      <c r="A7" s="932" t="s">
        <v>809</v>
      </c>
      <c r="B7" s="938" t="s">
        <v>602</v>
      </c>
      <c r="C7" s="939"/>
      <c r="D7" s="938" t="s">
        <v>602</v>
      </c>
      <c r="E7" s="939" t="s">
        <v>808</v>
      </c>
      <c r="F7" s="938" t="s">
        <v>602</v>
      </c>
      <c r="G7" s="939"/>
      <c r="H7" s="940" t="s">
        <v>602</v>
      </c>
      <c r="I7" s="863"/>
      <c r="J7" s="938" t="s">
        <v>602</v>
      </c>
      <c r="K7" s="863"/>
      <c r="L7" s="863"/>
    </row>
    <row r="8" spans="1:12" ht="15">
      <c r="A8" s="863" t="s">
        <v>810</v>
      </c>
      <c r="B8" s="937" t="s">
        <v>602</v>
      </c>
      <c r="C8" s="863"/>
      <c r="D8" s="937" t="s">
        <v>602</v>
      </c>
      <c r="E8" s="863" t="s">
        <v>808</v>
      </c>
      <c r="F8" s="937" t="s">
        <v>602</v>
      </c>
      <c r="G8" s="863"/>
      <c r="H8" s="941" t="s">
        <v>602</v>
      </c>
      <c r="I8" s="863"/>
      <c r="J8" s="937" t="s">
        <v>602</v>
      </c>
      <c r="K8" s="863"/>
      <c r="L8" s="863"/>
    </row>
    <row r="9" spans="1:12" ht="15">
      <c r="A9" s="898"/>
      <c r="B9" s="898"/>
      <c r="C9" s="898"/>
      <c r="D9" s="898"/>
      <c r="E9" s="898"/>
      <c r="F9" s="898"/>
      <c r="G9" s="898"/>
      <c r="H9" s="898"/>
      <c r="I9" s="898"/>
      <c r="J9" s="898"/>
      <c r="K9" s="898"/>
      <c r="L9" s="898"/>
    </row>
    <row r="10" spans="1:12" ht="15">
      <c r="A10" s="894" t="s">
        <v>811</v>
      </c>
      <c r="B10" s="894"/>
      <c r="C10" s="894"/>
      <c r="D10" s="894"/>
      <c r="E10" s="894"/>
      <c r="F10" s="894"/>
      <c r="G10" s="894"/>
      <c r="H10" s="894"/>
      <c r="I10" s="894"/>
      <c r="J10" s="894"/>
      <c r="K10" s="894"/>
      <c r="L10" s="894"/>
    </row>
    <row r="11" spans="1:12" ht="15">
      <c r="A11" s="894" t="s">
        <v>812</v>
      </c>
      <c r="B11" s="894"/>
      <c r="C11" s="894"/>
      <c r="D11" s="894"/>
      <c r="E11" s="894"/>
      <c r="F11" s="894"/>
      <c r="G11" s="894"/>
      <c r="H11" s="894"/>
      <c r="I11" s="894"/>
      <c r="J11" s="894"/>
      <c r="K11" s="894"/>
      <c r="L11" s="894"/>
    </row>
    <row r="12" spans="1:12" ht="15">
      <c r="A12" s="895"/>
      <c r="B12" s="895"/>
      <c r="C12" s="895"/>
      <c r="D12" s="895"/>
      <c r="E12" s="895"/>
      <c r="F12" s="895"/>
      <c r="G12" s="895"/>
      <c r="H12" s="895"/>
      <c r="I12" s="895"/>
      <c r="J12" s="895"/>
      <c r="K12" s="895"/>
      <c r="L12" s="895"/>
    </row>
    <row r="13" spans="1:12" ht="15">
      <c r="A13" s="898"/>
      <c r="B13" s="898"/>
      <c r="C13" s="898"/>
      <c r="D13" s="898"/>
      <c r="E13" s="898"/>
      <c r="F13" s="898"/>
      <c r="G13" s="898"/>
      <c r="H13" s="898"/>
      <c r="I13" s="898"/>
      <c r="J13" s="898"/>
      <c r="K13" s="898"/>
      <c r="L13" s="898"/>
    </row>
    <row r="14" spans="1:12" ht="15.75" customHeight="1">
      <c r="A14" s="930" t="s">
        <v>813</v>
      </c>
      <c r="B14" s="893"/>
      <c r="C14" s="893"/>
      <c r="D14" s="893"/>
      <c r="E14" s="893"/>
      <c r="F14" s="893"/>
      <c r="G14" s="893"/>
      <c r="H14" s="893"/>
      <c r="I14" s="893"/>
      <c r="J14" s="893"/>
      <c r="K14" s="893"/>
      <c r="L14" s="893"/>
    </row>
    <row r="15" spans="1:12" ht="15.75" customHeight="1">
      <c r="A15" s="893"/>
      <c r="B15" s="893"/>
      <c r="C15" s="893"/>
      <c r="D15" s="893"/>
      <c r="E15" s="893"/>
      <c r="F15" s="893"/>
      <c r="G15" s="893"/>
      <c r="H15" s="893"/>
      <c r="I15" s="893"/>
      <c r="J15" s="893"/>
      <c r="K15" s="893"/>
      <c r="L15" s="893"/>
    </row>
    <row r="16" spans="1:12" ht="15">
      <c r="A16" s="898"/>
      <c r="B16" s="898"/>
      <c r="C16" s="898"/>
      <c r="D16" s="898"/>
      <c r="E16" s="898"/>
      <c r="F16" s="898"/>
      <c r="G16" s="898"/>
      <c r="H16" s="893" t="s">
        <v>814</v>
      </c>
      <c r="I16" s="863"/>
      <c r="J16" s="893" t="s">
        <v>815</v>
      </c>
      <c r="K16" s="898"/>
      <c r="L16" s="898"/>
    </row>
    <row r="17" spans="1:12" ht="15">
      <c r="A17" s="894" t="s">
        <v>816</v>
      </c>
      <c r="B17" s="894"/>
      <c r="C17" s="894"/>
      <c r="D17" s="894"/>
      <c r="E17" s="894"/>
      <c r="F17" s="894"/>
      <c r="G17" s="863"/>
      <c r="H17" s="937" t="s">
        <v>602</v>
      </c>
      <c r="I17" s="863"/>
      <c r="J17" s="937" t="s">
        <v>602</v>
      </c>
      <c r="K17" s="898"/>
      <c r="L17" s="898"/>
    </row>
    <row r="18" spans="1:12" ht="15">
      <c r="A18" s="894" t="s">
        <v>817</v>
      </c>
      <c r="B18" s="894"/>
      <c r="C18" s="894"/>
      <c r="D18" s="894"/>
      <c r="E18" s="894"/>
      <c r="F18" s="894"/>
      <c r="G18" s="863"/>
      <c r="H18" s="937" t="s">
        <v>602</v>
      </c>
      <c r="I18" s="863"/>
      <c r="J18" s="937" t="s">
        <v>602</v>
      </c>
      <c r="K18" s="898"/>
      <c r="L18" s="898"/>
    </row>
    <row r="19" spans="1:12" ht="15">
      <c r="A19" s="894" t="s">
        <v>818</v>
      </c>
      <c r="B19" s="894"/>
      <c r="C19" s="894"/>
      <c r="D19" s="894"/>
      <c r="E19" s="894"/>
      <c r="F19" s="894"/>
      <c r="G19" s="863"/>
      <c r="H19" s="937" t="s">
        <v>602</v>
      </c>
      <c r="I19" s="863"/>
      <c r="J19" s="937" t="s">
        <v>602</v>
      </c>
      <c r="K19" s="898"/>
      <c r="L19" s="898"/>
    </row>
    <row r="20" spans="1:12" ht="15">
      <c r="A20" s="894" t="s">
        <v>819</v>
      </c>
      <c r="B20" s="894"/>
      <c r="C20" s="894"/>
      <c r="D20" s="894"/>
      <c r="E20" s="894"/>
      <c r="F20" s="894"/>
      <c r="G20" s="920"/>
      <c r="H20" s="937" t="s">
        <v>602</v>
      </c>
      <c r="I20" s="920"/>
      <c r="J20" s="937" t="s">
        <v>602</v>
      </c>
      <c r="K20" s="893"/>
      <c r="L20" s="893"/>
    </row>
    <row r="21" spans="1:12" ht="15">
      <c r="A21" s="894" t="s">
        <v>820</v>
      </c>
      <c r="B21" s="894"/>
      <c r="C21" s="894"/>
      <c r="D21" s="894"/>
      <c r="E21" s="894"/>
      <c r="F21" s="894"/>
      <c r="G21" s="863"/>
      <c r="H21" s="863"/>
      <c r="I21" s="863"/>
      <c r="J21" s="937" t="s">
        <v>602</v>
      </c>
      <c r="K21" s="898"/>
      <c r="L21" s="898"/>
    </row>
    <row r="22" spans="1:12" ht="15">
      <c r="A22" s="898"/>
      <c r="B22" s="898"/>
      <c r="C22" s="898"/>
      <c r="D22" s="898"/>
      <c r="E22" s="898"/>
      <c r="F22" s="898"/>
      <c r="G22" s="898"/>
      <c r="H22" s="898"/>
      <c r="I22" s="898"/>
      <c r="J22" s="898"/>
      <c r="K22" s="898"/>
      <c r="L22" s="898"/>
    </row>
    <row r="23" spans="1:12" ht="15">
      <c r="A23" s="894" t="s">
        <v>821</v>
      </c>
      <c r="B23" s="894"/>
      <c r="C23" s="894"/>
      <c r="D23" s="894"/>
      <c r="E23" s="894"/>
      <c r="F23" s="894"/>
      <c r="G23" s="894"/>
      <c r="H23" s="894"/>
      <c r="I23" s="894"/>
      <c r="J23" s="894"/>
      <c r="K23" s="894"/>
      <c r="L23" s="894"/>
    </row>
    <row r="24" spans="1:12" ht="15">
      <c r="A24" s="894" t="s">
        <v>822</v>
      </c>
      <c r="B24" s="894"/>
      <c r="C24" s="894"/>
      <c r="D24" s="894"/>
      <c r="E24" s="894"/>
      <c r="F24" s="894"/>
      <c r="G24" s="894"/>
      <c r="H24" s="894"/>
      <c r="I24" s="894"/>
      <c r="J24" s="894"/>
      <c r="K24" s="894"/>
      <c r="L24" s="894"/>
    </row>
    <row r="25" spans="1:12" ht="15">
      <c r="A25" s="894" t="s">
        <v>823</v>
      </c>
      <c r="B25" s="894"/>
      <c r="C25" s="894"/>
      <c r="D25" s="894"/>
      <c r="E25" s="894"/>
      <c r="F25" s="894"/>
      <c r="G25" s="894"/>
      <c r="H25" s="894"/>
      <c r="I25" s="894"/>
      <c r="J25" s="894"/>
      <c r="K25" s="894"/>
      <c r="L25" s="894"/>
    </row>
    <row r="26" spans="1:12" ht="15">
      <c r="A26" s="894" t="s">
        <v>824</v>
      </c>
      <c r="B26" s="894"/>
      <c r="C26" s="894"/>
      <c r="D26" s="894"/>
      <c r="E26" s="894"/>
      <c r="F26" s="894"/>
      <c r="G26" s="894"/>
      <c r="H26" s="894"/>
      <c r="I26" s="894"/>
      <c r="J26" s="894"/>
      <c r="K26" s="894"/>
      <c r="L26" s="894"/>
    </row>
    <row r="27" spans="1:12" ht="15">
      <c r="A27" s="942"/>
      <c r="B27" s="942"/>
      <c r="C27" s="942"/>
      <c r="D27" s="942"/>
      <c r="E27" s="942"/>
      <c r="F27" s="942"/>
      <c r="G27" s="942"/>
      <c r="H27" s="942"/>
      <c r="I27" s="942"/>
      <c r="J27" s="942"/>
      <c r="K27" s="942"/>
      <c r="L27" s="942"/>
    </row>
    <row r="28" spans="1:12" ht="15">
      <c r="A28" s="943"/>
      <c r="B28" s="943"/>
      <c r="C28" s="943"/>
      <c r="D28" s="943"/>
      <c r="E28" s="943"/>
      <c r="F28" s="943"/>
      <c r="G28" s="943"/>
      <c r="H28" s="943"/>
      <c r="I28" s="943"/>
      <c r="J28" s="943"/>
      <c r="K28" s="943"/>
      <c r="L28" s="943"/>
    </row>
    <row r="29" spans="1:12" ht="14.25">
      <c r="A29" s="906" t="s">
        <v>825</v>
      </c>
      <c r="B29" s="906"/>
      <c r="C29" s="906"/>
      <c r="D29" s="906"/>
      <c r="E29" s="906"/>
      <c r="F29" s="906"/>
      <c r="G29" s="906"/>
      <c r="H29" s="906"/>
      <c r="I29" s="906"/>
      <c r="J29" s="906"/>
      <c r="K29" s="906"/>
      <c r="L29" s="906"/>
    </row>
    <row r="30" spans="1:12" ht="15">
      <c r="A30" s="920" t="s">
        <v>826</v>
      </c>
      <c r="B30" s="944"/>
      <c r="C30" s="944"/>
      <c r="D30" s="944"/>
      <c r="E30" s="863" t="s">
        <v>736</v>
      </c>
      <c r="F30" s="898"/>
      <c r="G30" s="898"/>
      <c r="H30" s="898"/>
      <c r="I30" s="898"/>
      <c r="J30" s="898"/>
      <c r="K30" s="898"/>
      <c r="L30" s="898"/>
    </row>
    <row r="31" spans="1:12" ht="15">
      <c r="A31" s="863"/>
      <c r="B31" s="903" t="s">
        <v>827</v>
      </c>
      <c r="C31" s="903"/>
      <c r="D31" s="903"/>
      <c r="E31" s="863"/>
      <c r="F31" s="898"/>
      <c r="G31" s="898"/>
      <c r="H31" s="898"/>
      <c r="I31" s="898"/>
      <c r="J31" s="898"/>
      <c r="K31" s="898"/>
      <c r="L31" s="898"/>
    </row>
    <row r="32" spans="1:12" ht="15">
      <c r="A32" s="894"/>
      <c r="B32" s="894"/>
      <c r="C32" s="894"/>
      <c r="D32" s="894"/>
      <c r="E32" s="894"/>
      <c r="F32" s="894"/>
      <c r="G32" s="894"/>
      <c r="H32" s="894"/>
      <c r="I32" s="894"/>
      <c r="J32" s="894"/>
      <c r="K32" s="894"/>
      <c r="L32" s="894"/>
    </row>
    <row r="33" spans="1:12" ht="14.25">
      <c r="A33" s="906" t="s">
        <v>828</v>
      </c>
      <c r="B33" s="906"/>
      <c r="C33" s="906"/>
      <c r="D33" s="906"/>
      <c r="E33" s="906"/>
      <c r="F33" s="906"/>
      <c r="G33" s="906"/>
      <c r="H33" s="906"/>
      <c r="I33" s="906"/>
      <c r="J33" s="906"/>
      <c r="K33" s="906"/>
      <c r="L33" s="906"/>
    </row>
    <row r="34" spans="1:12" ht="15">
      <c r="A34" s="944"/>
      <c r="B34" s="944"/>
      <c r="C34" s="944"/>
      <c r="D34" s="944"/>
      <c r="E34" s="863" t="s">
        <v>736</v>
      </c>
      <c r="F34" s="898"/>
      <c r="G34" s="898"/>
      <c r="H34" s="898"/>
      <c r="I34" s="898"/>
      <c r="J34" s="898"/>
      <c r="K34" s="898"/>
      <c r="L34" s="898"/>
    </row>
    <row r="35" spans="1:12" ht="15">
      <c r="A35" s="903" t="s">
        <v>827</v>
      </c>
      <c r="B35" s="903"/>
      <c r="C35" s="903"/>
      <c r="D35" s="903"/>
      <c r="E35" s="898"/>
      <c r="F35" s="898"/>
      <c r="G35" s="898"/>
      <c r="H35" s="898"/>
      <c r="I35" s="898"/>
      <c r="J35" s="898"/>
      <c r="K35" s="898"/>
      <c r="L35" s="898"/>
    </row>
    <row r="36" spans="1:12" ht="14.25">
      <c r="A36" s="945"/>
      <c r="B36" s="945"/>
      <c r="C36" s="945"/>
      <c r="D36" s="945"/>
      <c r="E36" s="945"/>
      <c r="F36" s="945"/>
      <c r="G36" s="945"/>
      <c r="H36" s="945"/>
      <c r="I36" s="945"/>
      <c r="J36" s="945"/>
      <c r="K36" s="945"/>
      <c r="L36" s="945"/>
    </row>
    <row r="37" spans="1:12" ht="14.25">
      <c r="A37" s="946"/>
      <c r="B37" s="946"/>
      <c r="C37" s="946"/>
      <c r="D37" s="946"/>
      <c r="E37" s="946"/>
      <c r="F37" s="946"/>
      <c r="G37" s="946"/>
      <c r="H37" s="946"/>
      <c r="I37" s="946"/>
      <c r="J37" s="946"/>
      <c r="K37" s="946"/>
      <c r="L37" s="946"/>
    </row>
    <row r="38" spans="1:12" ht="14.25">
      <c r="A38" s="893" t="s">
        <v>829</v>
      </c>
      <c r="B38" s="893"/>
      <c r="C38" s="893"/>
      <c r="D38" s="893"/>
      <c r="E38" s="893"/>
      <c r="F38" s="893"/>
      <c r="G38" s="893"/>
      <c r="H38" s="893"/>
      <c r="I38" s="893"/>
      <c r="J38" s="893"/>
      <c r="K38" s="893"/>
      <c r="L38" s="893"/>
    </row>
    <row r="39" spans="1:12" ht="15">
      <c r="A39" s="894" t="s">
        <v>830</v>
      </c>
      <c r="B39" s="894"/>
      <c r="C39" s="894"/>
      <c r="D39" s="894"/>
      <c r="E39" s="894"/>
      <c r="F39" s="894"/>
      <c r="G39" s="894"/>
      <c r="H39" s="894"/>
      <c r="I39" s="894"/>
      <c r="J39" s="894"/>
      <c r="K39" s="894"/>
      <c r="L39" s="894"/>
    </row>
    <row r="40" spans="1:12" ht="15">
      <c r="A40" s="894" t="s">
        <v>831</v>
      </c>
      <c r="B40" s="894"/>
      <c r="C40" s="894"/>
      <c r="D40" s="894"/>
      <c r="E40" s="894"/>
      <c r="F40" s="894"/>
      <c r="G40" s="894"/>
      <c r="H40" s="894"/>
      <c r="I40" s="894"/>
      <c r="J40" s="894"/>
      <c r="K40" s="894"/>
      <c r="L40" s="894"/>
    </row>
    <row r="41" spans="1:12" ht="15">
      <c r="A41" s="894" t="s">
        <v>832</v>
      </c>
      <c r="B41" s="894"/>
      <c r="C41" s="894"/>
      <c r="D41" s="894"/>
      <c r="E41" s="894"/>
      <c r="F41" s="894"/>
      <c r="G41" s="894"/>
      <c r="H41" s="894"/>
      <c r="I41" s="894"/>
      <c r="J41" s="894"/>
      <c r="K41" s="894"/>
      <c r="L41" s="894"/>
    </row>
    <row r="42" spans="1:12" ht="15">
      <c r="A42" s="898"/>
      <c r="B42" s="898"/>
      <c r="C42" s="898"/>
      <c r="D42" s="898"/>
      <c r="E42" s="898"/>
      <c r="F42" s="898"/>
      <c r="G42" s="898"/>
      <c r="H42" s="898"/>
      <c r="I42" s="898"/>
      <c r="J42" s="898"/>
      <c r="K42" s="898"/>
      <c r="L42" s="898"/>
    </row>
    <row r="43" spans="1:13" ht="15">
      <c r="A43" s="863"/>
      <c r="B43" s="907" t="s">
        <v>833</v>
      </c>
      <c r="C43" s="907"/>
      <c r="D43" s="907"/>
      <c r="E43" s="907"/>
      <c r="F43" s="907"/>
      <c r="G43" s="907"/>
      <c r="H43" s="907"/>
      <c r="I43" s="947"/>
      <c r="J43" s="937" t="s">
        <v>602</v>
      </c>
      <c r="K43" s="947"/>
      <c r="L43" s="947"/>
      <c r="M43" s="432"/>
    </row>
    <row r="44" spans="1:12" ht="9" customHeight="1">
      <c r="A44" s="898"/>
      <c r="B44" s="898"/>
      <c r="C44" s="898"/>
      <c r="D44" s="898"/>
      <c r="E44" s="898"/>
      <c r="F44" s="898"/>
      <c r="G44" s="898"/>
      <c r="H44" s="898"/>
      <c r="I44" s="898"/>
      <c r="J44" s="898"/>
      <c r="K44" s="898"/>
      <c r="L44" s="898"/>
    </row>
    <row r="45" spans="1:12" ht="15">
      <c r="A45" s="863"/>
      <c r="B45" s="894" t="s">
        <v>834</v>
      </c>
      <c r="C45" s="894"/>
      <c r="D45" s="894"/>
      <c r="E45" s="894"/>
      <c r="F45" s="894"/>
      <c r="G45" s="894"/>
      <c r="H45" s="894"/>
      <c r="I45" s="863"/>
      <c r="J45" s="937" t="s">
        <v>602</v>
      </c>
      <c r="K45" s="863"/>
      <c r="L45" s="863"/>
    </row>
    <row r="46" spans="1:12" ht="12.75">
      <c r="A46" s="898"/>
      <c r="B46" s="898"/>
      <c r="C46" s="898"/>
      <c r="D46" s="898"/>
      <c r="E46" s="898"/>
      <c r="F46" s="898"/>
      <c r="G46" s="898"/>
      <c r="H46" s="898"/>
      <c r="I46" s="898"/>
      <c r="J46" s="898"/>
      <c r="K46" s="898"/>
      <c r="L46" s="898"/>
    </row>
    <row r="47" spans="1:12" ht="12.75">
      <c r="A47" s="895"/>
      <c r="B47" s="895"/>
      <c r="C47" s="895"/>
      <c r="D47" s="895"/>
      <c r="E47" s="895"/>
      <c r="F47" s="895"/>
      <c r="G47" s="895"/>
      <c r="H47" s="895"/>
      <c r="I47" s="895"/>
      <c r="J47" s="895"/>
      <c r="K47" s="895"/>
      <c r="L47" s="895"/>
    </row>
    <row r="48" spans="1:12" ht="15">
      <c r="A48" s="866" t="s">
        <v>835</v>
      </c>
      <c r="B48" s="866"/>
      <c r="C48" s="866"/>
      <c r="D48" s="866"/>
      <c r="E48" s="866"/>
      <c r="F48" s="866"/>
      <c r="G48" s="866"/>
      <c r="H48" s="866"/>
      <c r="I48" s="866"/>
      <c r="J48" s="866"/>
      <c r="K48" s="866"/>
      <c r="L48" s="86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948" customWidth="1"/>
    <col min="2" max="2" width="13" style="948" customWidth="1"/>
    <col min="3" max="3" width="9.33203125" style="948" customWidth="1"/>
    <col min="4" max="4" width="10.5" style="948" customWidth="1"/>
    <col min="5" max="5" width="7.66015625" style="948" customWidth="1"/>
    <col min="6" max="6" width="4.5" style="948" customWidth="1"/>
    <col min="7" max="7" width="16" style="948" customWidth="1"/>
    <col min="8" max="8" width="15" style="948" customWidth="1"/>
    <col min="9" max="9" width="24.83203125" style="948" customWidth="1"/>
    <col min="10" max="10" width="6.33203125" style="948" customWidth="1"/>
    <col min="11" max="16384" width="9.33203125" style="948" customWidth="1"/>
  </cols>
  <sheetData>
    <row r="1" spans="1:10" ht="12.75">
      <c r="A1" s="949" t="s">
        <v>836</v>
      </c>
      <c r="B1" s="949"/>
      <c r="C1" s="949"/>
      <c r="D1" s="949"/>
      <c r="E1" s="949"/>
      <c r="F1" s="949"/>
      <c r="G1" s="949"/>
      <c r="H1" s="949"/>
      <c r="I1" s="949"/>
      <c r="J1" s="949"/>
    </row>
    <row r="2" spans="1:10" ht="33">
      <c r="A2" s="950" t="s">
        <v>837</v>
      </c>
      <c r="B2" s="950"/>
      <c r="C2" s="950"/>
      <c r="D2" s="950"/>
      <c r="E2" s="950"/>
      <c r="F2" s="950"/>
      <c r="G2" s="950"/>
      <c r="H2" s="950"/>
      <c r="I2" s="950"/>
      <c r="J2" s="950"/>
    </row>
    <row r="3" spans="1:10" ht="30.75" customHeight="1">
      <c r="A3" s="951" t="s">
        <v>838</v>
      </c>
      <c r="B3" s="951"/>
      <c r="C3" s="951"/>
      <c r="D3" s="951"/>
      <c r="E3" s="951"/>
      <c r="F3" s="951"/>
      <c r="G3" s="951"/>
      <c r="H3" s="951"/>
      <c r="I3" s="951"/>
      <c r="J3" s="951"/>
    </row>
    <row r="4" spans="1:9" ht="12.75">
      <c r="A4" s="952"/>
      <c r="B4" s="952"/>
      <c r="C4" s="952"/>
      <c r="D4" s="952"/>
      <c r="E4" s="952"/>
      <c r="F4" s="952"/>
      <c r="G4" s="952"/>
      <c r="H4" s="952"/>
      <c r="I4" s="952"/>
    </row>
    <row r="5" spans="1:10" ht="15">
      <c r="A5" s="953" t="s">
        <v>641</v>
      </c>
      <c r="B5" s="954" t="str">
        <f>(eff_desc)</f>
        <v>SBO-BOOKER ISD (2022)</v>
      </c>
      <c r="C5" s="954"/>
      <c r="D5" s="954"/>
      <c r="E5" s="954"/>
      <c r="F5" s="954"/>
      <c r="G5" s="953" t="s">
        <v>839</v>
      </c>
      <c r="H5" s="953"/>
      <c r="I5" s="953"/>
      <c r="J5" s="953"/>
    </row>
    <row r="6" spans="1:10" ht="15">
      <c r="A6" s="953" t="s">
        <v>840</v>
      </c>
      <c r="B6" s="953"/>
      <c r="C6" s="953"/>
      <c r="D6" s="955">
        <f>(eff_apyr)</f>
        <v>2022</v>
      </c>
      <c r="E6" s="955"/>
      <c r="F6" s="956" t="s">
        <v>841</v>
      </c>
      <c r="G6" s="954">
        <f>(dateandtime)</f>
        <v>0</v>
      </c>
      <c r="H6" s="954"/>
      <c r="I6" s="956" t="s">
        <v>687</v>
      </c>
      <c r="J6" s="953"/>
    </row>
    <row r="7" spans="1:10" ht="15">
      <c r="A7" s="954">
        <f>(meetingplace)</f>
        <v>0</v>
      </c>
      <c r="B7" s="954"/>
      <c r="C7" s="954"/>
      <c r="D7" s="954"/>
      <c r="E7" s="954"/>
      <c r="F7" s="954"/>
      <c r="G7" s="954"/>
      <c r="H7" s="954"/>
      <c r="I7" s="957" t="s">
        <v>842</v>
      </c>
      <c r="J7" s="953"/>
    </row>
    <row r="8" spans="1:10" ht="15">
      <c r="A8" s="953" t="s">
        <v>843</v>
      </c>
      <c r="B8" s="953"/>
      <c r="C8" s="953"/>
      <c r="D8" s="953"/>
      <c r="E8" s="953"/>
      <c r="F8" s="953"/>
      <c r="G8" s="953"/>
      <c r="H8" s="953"/>
      <c r="I8" s="953"/>
      <c r="J8" s="953"/>
    </row>
    <row r="9" spans="1:10" ht="15">
      <c r="A9" s="953" t="s">
        <v>844</v>
      </c>
      <c r="B9" s="953"/>
      <c r="C9" s="953"/>
      <c r="D9" s="953"/>
      <c r="E9" s="953"/>
      <c r="F9" s="953"/>
      <c r="G9" s="953"/>
      <c r="H9" s="953"/>
      <c r="I9" s="953"/>
      <c r="J9" s="953"/>
    </row>
    <row r="10" spans="1:10" ht="15">
      <c r="A10" s="953" t="s">
        <v>845</v>
      </c>
      <c r="B10" s="953"/>
      <c r="C10" s="953"/>
      <c r="D10" s="953"/>
      <c r="E10" s="953"/>
      <c r="F10" s="953"/>
      <c r="G10" s="953"/>
      <c r="H10" s="953"/>
      <c r="I10" s="953"/>
      <c r="J10" s="953"/>
    </row>
    <row r="11" spans="1:10" ht="15">
      <c r="A11" s="953"/>
      <c r="B11" s="953"/>
      <c r="C11" s="953"/>
      <c r="D11" s="953"/>
      <c r="E11" s="953"/>
      <c r="F11" s="953"/>
      <c r="G11" s="953"/>
      <c r="H11" s="953"/>
      <c r="I11" s="953"/>
      <c r="J11" s="953"/>
    </row>
    <row r="12" spans="1:10" ht="15">
      <c r="A12" s="953" t="s">
        <v>846</v>
      </c>
      <c r="B12" s="957"/>
      <c r="C12" s="958"/>
      <c r="D12" s="958"/>
      <c r="E12" s="958"/>
      <c r="F12" s="958"/>
      <c r="G12" s="958"/>
      <c r="H12" s="958"/>
      <c r="I12" s="958"/>
      <c r="J12" s="953"/>
    </row>
    <row r="13" spans="1:10" ht="15">
      <c r="A13" s="953" t="s">
        <v>847</v>
      </c>
      <c r="B13" s="953"/>
      <c r="C13" s="953"/>
      <c r="D13" s="959"/>
      <c r="E13" s="959"/>
      <c r="F13" s="959"/>
      <c r="G13" s="959"/>
      <c r="H13" s="959"/>
      <c r="I13" s="959"/>
      <c r="J13" s="953"/>
    </row>
    <row r="14" spans="1:10" ht="15">
      <c r="A14" s="953" t="s">
        <v>692</v>
      </c>
      <c r="B14" s="957"/>
      <c r="C14" s="957"/>
      <c r="D14" s="959"/>
      <c r="E14" s="959"/>
      <c r="F14" s="959"/>
      <c r="G14" s="959"/>
      <c r="H14" s="959"/>
      <c r="I14" s="959"/>
      <c r="J14" s="953"/>
    </row>
    <row r="15" spans="1:10" ht="15">
      <c r="A15" s="953" t="s">
        <v>693</v>
      </c>
      <c r="B15" s="953"/>
      <c r="C15" s="958"/>
      <c r="D15" s="958"/>
      <c r="E15" s="958"/>
      <c r="F15" s="958"/>
      <c r="G15" s="958"/>
      <c r="H15" s="958"/>
      <c r="I15" s="958"/>
      <c r="J15" s="953"/>
    </row>
    <row r="16" spans="1:10" ht="15">
      <c r="A16" s="953"/>
      <c r="B16" s="953"/>
      <c r="C16" s="953"/>
      <c r="D16" s="953"/>
      <c r="E16" s="953"/>
      <c r="F16" s="953"/>
      <c r="G16" s="953"/>
      <c r="H16" s="953"/>
      <c r="I16" s="953"/>
      <c r="J16" s="953"/>
    </row>
    <row r="17" spans="1:10" ht="15">
      <c r="A17" s="953" t="s">
        <v>848</v>
      </c>
      <c r="B17" s="953"/>
      <c r="C17" s="953"/>
      <c r="D17" s="953"/>
      <c r="E17" s="953"/>
      <c r="F17" s="953"/>
      <c r="G17" s="953"/>
      <c r="H17" s="953"/>
      <c r="I17" s="953"/>
      <c r="J17" s="953"/>
    </row>
    <row r="18" spans="1:10" ht="15">
      <c r="A18" s="953" t="s">
        <v>849</v>
      </c>
      <c r="B18" s="953"/>
      <c r="C18" s="953"/>
      <c r="D18" s="953"/>
      <c r="E18" s="953"/>
      <c r="F18" s="953"/>
      <c r="G18" s="953"/>
      <c r="H18" s="953"/>
      <c r="I18" s="953"/>
      <c r="J18" s="953"/>
    </row>
    <row r="19" spans="1:10" ht="15">
      <c r="A19" s="956"/>
      <c r="B19" s="956"/>
      <c r="C19" s="956"/>
      <c r="D19" s="956"/>
      <c r="E19" s="956"/>
      <c r="F19" s="956"/>
      <c r="G19" s="960" t="s">
        <v>814</v>
      </c>
      <c r="H19" s="957"/>
      <c r="I19" s="960" t="s">
        <v>815</v>
      </c>
      <c r="J19" s="953"/>
    </row>
    <row r="20" spans="1:10" ht="15">
      <c r="A20" s="953" t="s">
        <v>850</v>
      </c>
      <c r="B20" s="953"/>
      <c r="C20" s="953"/>
      <c r="D20" s="953"/>
      <c r="E20" s="953"/>
      <c r="F20" s="953"/>
      <c r="G20" s="961"/>
      <c r="H20" s="957" t="s">
        <v>603</v>
      </c>
      <c r="I20" s="962"/>
      <c r="J20" s="953" t="s">
        <v>603</v>
      </c>
    </row>
    <row r="21" spans="1:10" ht="15">
      <c r="A21" s="956"/>
      <c r="B21" s="956"/>
      <c r="C21" s="956"/>
      <c r="D21" s="956"/>
      <c r="E21" s="956"/>
      <c r="F21" s="956"/>
      <c r="G21" s="957" t="s">
        <v>851</v>
      </c>
      <c r="H21" s="957"/>
      <c r="I21" s="957" t="s">
        <v>852</v>
      </c>
      <c r="J21" s="953"/>
    </row>
    <row r="22" spans="1:10" ht="15">
      <c r="A22" s="953" t="s">
        <v>853</v>
      </c>
      <c r="B22" s="953"/>
      <c r="C22" s="953"/>
      <c r="D22" s="953"/>
      <c r="E22" s="953"/>
      <c r="F22" s="953"/>
      <c r="G22" s="953"/>
      <c r="H22" s="962" t="s">
        <v>602</v>
      </c>
      <c r="I22" s="957" t="s">
        <v>603</v>
      </c>
      <c r="J22" s="953"/>
    </row>
    <row r="23" spans="1:10" ht="15">
      <c r="A23" s="953" t="s">
        <v>854</v>
      </c>
      <c r="B23" s="953"/>
      <c r="C23" s="953"/>
      <c r="D23" s="953"/>
      <c r="E23" s="953"/>
      <c r="F23" s="953"/>
      <c r="G23" s="953"/>
      <c r="H23" s="963"/>
      <c r="I23" s="957" t="s">
        <v>855</v>
      </c>
      <c r="J23" s="953"/>
    </row>
    <row r="24" spans="1:10" ht="15">
      <c r="A24" s="953" t="s">
        <v>856</v>
      </c>
      <c r="B24" s="953"/>
      <c r="C24" s="953"/>
      <c r="D24" s="953"/>
      <c r="E24" s="953"/>
      <c r="F24" s="953"/>
      <c r="G24" s="961" t="s">
        <v>602</v>
      </c>
      <c r="H24" s="956"/>
      <c r="I24" s="961" t="s">
        <v>602</v>
      </c>
      <c r="J24" s="953"/>
    </row>
    <row r="25" spans="1:10" ht="15">
      <c r="A25" s="953" t="s">
        <v>857</v>
      </c>
      <c r="B25" s="953"/>
      <c r="C25" s="953"/>
      <c r="D25" s="953"/>
      <c r="E25" s="953"/>
      <c r="F25" s="953"/>
      <c r="G25" s="953"/>
      <c r="H25" s="953"/>
      <c r="I25" s="953"/>
      <c r="J25" s="953"/>
    </row>
    <row r="26" spans="1:10" ht="15">
      <c r="A26" s="957"/>
      <c r="B26" s="953" t="s">
        <v>858</v>
      </c>
      <c r="C26" s="953"/>
      <c r="D26" s="953"/>
      <c r="E26" s="953"/>
      <c r="F26" s="953"/>
      <c r="G26" s="957"/>
      <c r="H26" s="957"/>
      <c r="I26" s="953"/>
      <c r="J26" s="953"/>
    </row>
    <row r="27" spans="1:10" ht="15">
      <c r="A27" s="957"/>
      <c r="B27" s="953" t="s">
        <v>859</v>
      </c>
      <c r="C27" s="953"/>
      <c r="D27" s="953"/>
      <c r="E27" s="953"/>
      <c r="F27" s="953"/>
      <c r="G27" s="962" t="s">
        <v>602</v>
      </c>
      <c r="H27" s="957"/>
      <c r="I27" s="962" t="s">
        <v>602</v>
      </c>
      <c r="J27" s="953"/>
    </row>
    <row r="28" spans="1:10" ht="15">
      <c r="A28" s="953" t="s">
        <v>860</v>
      </c>
      <c r="B28" s="953"/>
      <c r="C28" s="953"/>
      <c r="D28" s="953"/>
      <c r="E28" s="953"/>
      <c r="F28" s="953"/>
      <c r="G28" s="963" t="s">
        <v>602</v>
      </c>
      <c r="H28" s="957"/>
      <c r="I28" s="963" t="s">
        <v>602</v>
      </c>
      <c r="J28" s="957"/>
    </row>
    <row r="29" spans="1:10" ht="15">
      <c r="A29" s="953" t="s">
        <v>861</v>
      </c>
      <c r="B29" s="953"/>
      <c r="C29" s="953"/>
      <c r="D29" s="953"/>
      <c r="E29" s="953"/>
      <c r="F29" s="953"/>
      <c r="G29" s="964" t="s">
        <v>602</v>
      </c>
      <c r="H29" s="957"/>
      <c r="I29" s="963" t="s">
        <v>602</v>
      </c>
      <c r="J29" s="953"/>
    </row>
    <row r="30" spans="1:10" ht="15">
      <c r="A30" s="953" t="s">
        <v>862</v>
      </c>
      <c r="B30" s="953"/>
      <c r="C30" s="953"/>
      <c r="D30" s="953"/>
      <c r="E30" s="953"/>
      <c r="F30" s="953"/>
      <c r="G30" s="953"/>
      <c r="H30" s="953"/>
      <c r="I30" s="953"/>
      <c r="J30" s="953"/>
    </row>
    <row r="31" spans="1:10" ht="15">
      <c r="A31" s="957"/>
      <c r="B31" s="953" t="s">
        <v>863</v>
      </c>
      <c r="C31" s="953"/>
      <c r="D31" s="953"/>
      <c r="E31" s="953"/>
      <c r="F31" s="953"/>
      <c r="G31" s="962" t="s">
        <v>602</v>
      </c>
      <c r="H31" s="957"/>
      <c r="I31" s="957"/>
      <c r="J31" s="953"/>
    </row>
    <row r="32" spans="1:10" ht="15">
      <c r="A32" s="957"/>
      <c r="B32" s="953" t="s">
        <v>864</v>
      </c>
      <c r="C32" s="953"/>
      <c r="D32" s="953"/>
      <c r="E32" s="953"/>
      <c r="F32" s="953"/>
      <c r="G32" s="963"/>
      <c r="H32" s="957" t="s">
        <v>855</v>
      </c>
      <c r="I32" s="957"/>
      <c r="J32" s="953"/>
    </row>
    <row r="33" spans="1:10" ht="15">
      <c r="A33" s="956"/>
      <c r="B33" s="956"/>
      <c r="C33" s="956"/>
      <c r="D33" s="956"/>
      <c r="E33" s="956"/>
      <c r="F33" s="956"/>
      <c r="G33" s="956"/>
      <c r="H33" s="956"/>
      <c r="I33" s="956"/>
      <c r="J33" s="953"/>
    </row>
    <row r="34" spans="1:10" ht="15">
      <c r="A34" s="956"/>
      <c r="B34" s="956"/>
      <c r="C34" s="956"/>
      <c r="D34" s="956"/>
      <c r="E34" s="956"/>
      <c r="F34" s="956"/>
      <c r="G34" s="956"/>
      <c r="H34" s="956"/>
      <c r="I34" s="956"/>
      <c r="J34" s="953"/>
    </row>
    <row r="35" spans="1:10" ht="15">
      <c r="A35" s="953"/>
      <c r="B35" s="953"/>
      <c r="C35" s="953"/>
      <c r="D35" s="953"/>
      <c r="E35" s="953"/>
      <c r="F35" s="953"/>
      <c r="G35" s="953"/>
      <c r="H35" s="953"/>
      <c r="I35" s="953"/>
      <c r="J35" s="953"/>
    </row>
    <row r="36" spans="1:10" ht="15">
      <c r="A36" s="960" t="s">
        <v>865</v>
      </c>
      <c r="B36" s="960"/>
      <c r="C36" s="960"/>
      <c r="D36" s="960"/>
      <c r="E36" s="960"/>
      <c r="F36" s="960"/>
      <c r="G36" s="960"/>
      <c r="H36" s="960"/>
      <c r="I36" s="960"/>
      <c r="J36" s="953"/>
    </row>
    <row r="37" spans="1:10" ht="15">
      <c r="A37" s="957"/>
      <c r="B37" s="957"/>
      <c r="C37" s="957"/>
      <c r="D37" s="957"/>
      <c r="E37" s="957"/>
      <c r="F37" s="957"/>
      <c r="G37" s="957"/>
      <c r="H37" s="957"/>
      <c r="I37" s="957"/>
      <c r="J37" s="953"/>
    </row>
    <row r="38" spans="1:10" ht="15">
      <c r="A38" s="953" t="s">
        <v>866</v>
      </c>
      <c r="B38" s="953"/>
      <c r="C38" s="953"/>
      <c r="D38" s="953"/>
      <c r="E38" s="953"/>
      <c r="F38" s="953"/>
      <c r="G38" s="953"/>
      <c r="H38" s="953"/>
      <c r="I38" s="953"/>
      <c r="J38" s="953"/>
    </row>
    <row r="39" spans="1:10" ht="15">
      <c r="A39" s="953" t="s">
        <v>867</v>
      </c>
      <c r="B39" s="953"/>
      <c r="C39" s="953"/>
      <c r="D39" s="953"/>
      <c r="E39" s="953"/>
      <c r="F39" s="953"/>
      <c r="G39" s="953"/>
      <c r="H39" s="953"/>
      <c r="I39" s="953"/>
      <c r="J39" s="953"/>
    </row>
    <row r="40" spans="1:10" ht="15">
      <c r="A40" s="871"/>
      <c r="B40" s="871"/>
      <c r="C40" s="871"/>
      <c r="D40" s="871"/>
      <c r="E40" s="871"/>
      <c r="F40" s="871"/>
      <c r="G40" s="957" t="s">
        <v>868</v>
      </c>
      <c r="H40" s="957"/>
      <c r="I40" s="957"/>
      <c r="J40" s="953"/>
    </row>
    <row r="41" spans="1:10" ht="15">
      <c r="A41" s="871"/>
      <c r="B41" s="871"/>
      <c r="C41" s="871"/>
      <c r="D41" s="871"/>
      <c r="E41" s="871"/>
      <c r="F41" s="871"/>
      <c r="G41" s="871"/>
      <c r="H41" s="957" t="s">
        <v>736</v>
      </c>
      <c r="I41" s="957"/>
      <c r="J41" s="953"/>
    </row>
    <row r="42" spans="1:10" ht="15">
      <c r="A42" s="957"/>
      <c r="B42" s="957"/>
      <c r="C42" s="957"/>
      <c r="D42" s="957"/>
      <c r="E42" s="957"/>
      <c r="F42" s="957"/>
      <c r="G42" s="957"/>
      <c r="H42" s="957"/>
      <c r="I42" s="957"/>
      <c r="J42" s="953"/>
    </row>
    <row r="43" spans="1:10" ht="15">
      <c r="A43" s="953" t="s">
        <v>869</v>
      </c>
      <c r="B43" s="953"/>
      <c r="C43" s="953"/>
      <c r="D43" s="953"/>
      <c r="E43" s="953"/>
      <c r="F43" s="953"/>
      <c r="G43" s="953"/>
      <c r="H43" s="953"/>
      <c r="I43" s="953"/>
      <c r="J43" s="953"/>
    </row>
    <row r="44" spans="1:10" ht="15">
      <c r="A44" s="957"/>
      <c r="B44" s="957"/>
      <c r="C44" s="957"/>
      <c r="D44" s="957"/>
      <c r="E44" s="957"/>
      <c r="F44" s="957"/>
      <c r="G44" s="957"/>
      <c r="H44" s="957"/>
      <c r="I44" s="957"/>
      <c r="J44" s="953"/>
    </row>
    <row r="45" spans="1:10" ht="15">
      <c r="A45" s="960" t="s">
        <v>870</v>
      </c>
      <c r="B45" s="960"/>
      <c r="C45" s="960"/>
      <c r="D45" s="960"/>
      <c r="E45" s="960"/>
      <c r="F45" s="960"/>
      <c r="G45" s="960"/>
      <c r="H45" s="960"/>
      <c r="I45" s="960"/>
      <c r="J45" s="953"/>
    </row>
    <row r="46" spans="1:10" ht="15">
      <c r="A46" s="957"/>
      <c r="B46" s="957"/>
      <c r="C46" s="957"/>
      <c r="D46" s="957"/>
      <c r="E46" s="957"/>
      <c r="F46" s="957"/>
      <c r="G46" s="957"/>
      <c r="H46" s="957"/>
      <c r="I46" s="957"/>
      <c r="J46" s="953"/>
    </row>
    <row r="47" spans="1:10" ht="60.75" customHeight="1">
      <c r="A47" s="965" t="s">
        <v>871</v>
      </c>
      <c r="B47" s="953"/>
      <c r="C47" s="953"/>
      <c r="D47" s="953"/>
      <c r="E47" s="953"/>
      <c r="F47" s="953"/>
      <c r="G47" s="953"/>
      <c r="H47" s="953"/>
      <c r="I47" s="953"/>
      <c r="J47" s="953"/>
    </row>
    <row r="48" spans="1:10" ht="15">
      <c r="A48" s="957"/>
      <c r="B48" s="957"/>
      <c r="C48" s="957"/>
      <c r="D48" s="957"/>
      <c r="E48" s="957"/>
      <c r="F48" s="957"/>
      <c r="G48" s="957"/>
      <c r="H48" s="957"/>
      <c r="I48" s="957"/>
      <c r="J48" s="953"/>
    </row>
    <row r="49" spans="1:10" ht="15">
      <c r="A49" s="953" t="s">
        <v>872</v>
      </c>
      <c r="B49" s="953"/>
      <c r="C49" s="953"/>
      <c r="D49" s="953"/>
      <c r="E49" s="953"/>
      <c r="F49" s="953"/>
      <c r="G49" s="953"/>
      <c r="H49" s="953"/>
      <c r="I49" s="953"/>
      <c r="J49" s="953"/>
    </row>
    <row r="50" spans="1:10" ht="15">
      <c r="A50" s="957"/>
      <c r="B50" s="957"/>
      <c r="C50" s="957"/>
      <c r="D50" s="957"/>
      <c r="E50" s="957"/>
      <c r="F50" s="957"/>
      <c r="G50" s="957"/>
      <c r="H50" s="957"/>
      <c r="I50" s="957"/>
      <c r="J50" s="953"/>
    </row>
    <row r="51" spans="1:10" ht="15">
      <c r="A51" s="960" t="s">
        <v>870</v>
      </c>
      <c r="B51" s="960"/>
      <c r="C51" s="960"/>
      <c r="D51" s="960"/>
      <c r="E51" s="960"/>
      <c r="F51" s="960"/>
      <c r="G51" s="960"/>
      <c r="H51" s="960"/>
      <c r="I51" s="960"/>
      <c r="J51" s="953"/>
    </row>
    <row r="52" spans="1:10" ht="15">
      <c r="A52" s="957"/>
      <c r="B52" s="957"/>
      <c r="C52" s="957"/>
      <c r="D52" s="957"/>
      <c r="E52" s="957"/>
      <c r="F52" s="957"/>
      <c r="G52" s="957"/>
      <c r="H52" s="957"/>
      <c r="I52" s="957"/>
      <c r="J52" s="953"/>
    </row>
    <row r="53" spans="1:10" ht="64.5" customHeight="1">
      <c r="A53" s="965" t="s">
        <v>873</v>
      </c>
      <c r="B53" s="953"/>
      <c r="C53" s="953"/>
      <c r="D53" s="953"/>
      <c r="E53" s="953"/>
      <c r="F53" s="953"/>
      <c r="G53" s="953"/>
      <c r="H53" s="953"/>
      <c r="I53" s="953"/>
      <c r="J53" s="953"/>
    </row>
    <row r="54" spans="1:10" ht="15">
      <c r="A54" s="957"/>
      <c r="B54" s="957"/>
      <c r="C54" s="957"/>
      <c r="D54" s="957"/>
      <c r="E54" s="957"/>
      <c r="F54" s="957"/>
      <c r="G54" s="957"/>
      <c r="H54" s="957"/>
      <c r="I54" s="957"/>
      <c r="J54" s="953"/>
    </row>
    <row r="55" spans="1:10" ht="15">
      <c r="A55" s="953" t="s">
        <v>874</v>
      </c>
      <c r="B55" s="953"/>
      <c r="C55" s="953"/>
      <c r="D55" s="953"/>
      <c r="E55" s="953"/>
      <c r="F55" s="953"/>
      <c r="G55" s="953"/>
      <c r="H55" s="953"/>
      <c r="I55" s="953"/>
      <c r="J55" s="953"/>
    </row>
    <row r="56" spans="1:10" ht="15">
      <c r="A56" s="957"/>
      <c r="B56" s="957"/>
      <c r="C56" s="957"/>
      <c r="D56" s="957"/>
      <c r="E56" s="957"/>
      <c r="F56" s="957"/>
      <c r="G56" s="957"/>
      <c r="H56" s="957"/>
      <c r="I56" s="957"/>
      <c r="J56" s="953"/>
    </row>
    <row r="57" spans="1:10" ht="15">
      <c r="A57" s="960" t="s">
        <v>875</v>
      </c>
      <c r="B57" s="960"/>
      <c r="C57" s="960"/>
      <c r="D57" s="960"/>
      <c r="E57" s="960"/>
      <c r="F57" s="960"/>
      <c r="G57" s="960"/>
      <c r="H57" s="960"/>
      <c r="I57" s="960"/>
      <c r="J57" s="953"/>
    </row>
    <row r="58" spans="1:10" ht="15">
      <c r="A58" s="957"/>
      <c r="B58" s="957"/>
      <c r="C58" s="957"/>
      <c r="D58" s="957"/>
      <c r="E58" s="957"/>
      <c r="F58" s="957"/>
      <c r="G58" s="957"/>
      <c r="H58" s="957"/>
      <c r="I58" s="957"/>
      <c r="J58" s="953"/>
    </row>
    <row r="59" spans="1:10" ht="77.25" customHeight="1">
      <c r="A59" s="965" t="s">
        <v>876</v>
      </c>
      <c r="B59" s="953"/>
      <c r="C59" s="953"/>
      <c r="D59" s="953"/>
      <c r="E59" s="953"/>
      <c r="F59" s="953"/>
      <c r="G59" s="953"/>
      <c r="H59" s="953"/>
      <c r="I59" s="953"/>
      <c r="J59" s="953"/>
    </row>
    <row r="60" spans="1:10" ht="15">
      <c r="A60" s="957"/>
      <c r="B60" s="957"/>
      <c r="C60" s="957"/>
      <c r="D60" s="957"/>
      <c r="E60" s="957"/>
      <c r="F60" s="957"/>
      <c r="G60" s="957"/>
      <c r="H60" s="957"/>
      <c r="I60" s="957"/>
      <c r="J60" s="953"/>
    </row>
    <row r="61" spans="1:10" ht="15">
      <c r="A61" s="966" t="s">
        <v>877</v>
      </c>
      <c r="B61" s="967"/>
      <c r="C61" s="967"/>
      <c r="D61" s="967"/>
      <c r="E61" s="967"/>
      <c r="F61" s="967"/>
      <c r="G61" s="967"/>
      <c r="H61" s="967"/>
      <c r="I61" s="967"/>
      <c r="J61" s="953"/>
    </row>
    <row r="62" spans="1:10" ht="15">
      <c r="A62" s="957"/>
      <c r="B62" s="957"/>
      <c r="C62" s="957"/>
      <c r="D62" s="957"/>
      <c r="E62" s="957"/>
      <c r="F62" s="957"/>
      <c r="G62" s="957"/>
      <c r="H62" s="957"/>
      <c r="I62" s="957"/>
      <c r="J62" s="953"/>
    </row>
    <row r="63" spans="1:10" ht="15">
      <c r="A63" s="957"/>
      <c r="B63" s="957"/>
      <c r="C63" s="957"/>
      <c r="D63" s="957"/>
      <c r="E63" s="957"/>
      <c r="F63" s="957"/>
      <c r="G63" s="957"/>
      <c r="H63" s="957"/>
      <c r="I63" s="957"/>
      <c r="J63" s="953"/>
    </row>
    <row r="64" spans="1:10" ht="15">
      <c r="A64" s="957"/>
      <c r="B64" s="957"/>
      <c r="C64" s="957"/>
      <c r="D64" s="957"/>
      <c r="E64" s="957"/>
      <c r="F64" s="957"/>
      <c r="G64" s="957"/>
      <c r="H64" s="957"/>
      <c r="I64" s="957"/>
      <c r="J64" s="953"/>
    </row>
    <row r="65" spans="1:10" ht="15">
      <c r="A65" s="957"/>
      <c r="B65" s="957"/>
      <c r="C65" s="957"/>
      <c r="D65" s="957"/>
      <c r="E65" s="957"/>
      <c r="F65" s="957"/>
      <c r="G65" s="957"/>
      <c r="H65" s="957"/>
      <c r="I65" s="957"/>
      <c r="J65" s="953"/>
    </row>
    <row r="66" spans="1:10" ht="15">
      <c r="A66" s="957"/>
      <c r="B66" s="957"/>
      <c r="C66" s="957"/>
      <c r="D66" s="957"/>
      <c r="E66" s="957"/>
      <c r="F66" s="957"/>
      <c r="G66" s="957"/>
      <c r="H66" s="957"/>
      <c r="I66" s="957"/>
      <c r="J66" s="953"/>
    </row>
    <row r="67" spans="1:10" ht="15">
      <c r="A67" s="957"/>
      <c r="B67" s="957"/>
      <c r="C67" s="957"/>
      <c r="D67" s="957"/>
      <c r="E67" s="957"/>
      <c r="F67" s="957"/>
      <c r="G67" s="957"/>
      <c r="H67" s="957"/>
      <c r="I67" s="957"/>
      <c r="J67" s="953"/>
    </row>
    <row r="68" spans="1:10" ht="15">
      <c r="A68" s="957"/>
      <c r="B68" s="957"/>
      <c r="C68" s="957"/>
      <c r="D68" s="957"/>
      <c r="E68" s="957"/>
      <c r="F68" s="957"/>
      <c r="G68" s="957"/>
      <c r="H68" s="957"/>
      <c r="I68" s="957"/>
      <c r="J68" s="953"/>
    </row>
    <row r="69" spans="1:10" ht="15">
      <c r="A69" s="957"/>
      <c r="B69" s="957"/>
      <c r="C69" s="957"/>
      <c r="D69" s="957"/>
      <c r="E69" s="957"/>
      <c r="F69" s="957"/>
      <c r="G69" s="957"/>
      <c r="H69" s="957"/>
      <c r="I69" s="957"/>
      <c r="J69" s="953"/>
    </row>
    <row r="70" spans="1:10" ht="15">
      <c r="A70" s="957"/>
      <c r="B70" s="957"/>
      <c r="C70" s="957"/>
      <c r="D70" s="957"/>
      <c r="E70" s="957"/>
      <c r="F70" s="957"/>
      <c r="G70" s="957"/>
      <c r="H70" s="957"/>
      <c r="I70" s="957"/>
      <c r="J70" s="953"/>
    </row>
    <row r="71" spans="1:10" ht="15">
      <c r="A71" s="957"/>
      <c r="B71" s="957"/>
      <c r="C71" s="957"/>
      <c r="D71" s="957"/>
      <c r="E71" s="957"/>
      <c r="F71" s="957"/>
      <c r="G71" s="957"/>
      <c r="H71" s="957"/>
      <c r="I71" s="957"/>
      <c r="J71" s="953"/>
    </row>
    <row r="72" spans="1:10" ht="15">
      <c r="A72" s="957"/>
      <c r="B72" s="957"/>
      <c r="C72" s="957"/>
      <c r="D72" s="957"/>
      <c r="E72" s="957"/>
      <c r="F72" s="957"/>
      <c r="G72" s="957"/>
      <c r="H72" s="957"/>
      <c r="I72" s="957"/>
      <c r="J72" s="953"/>
    </row>
    <row r="73" spans="1:10" ht="15">
      <c r="A73" s="957"/>
      <c r="B73" s="957"/>
      <c r="C73" s="957"/>
      <c r="D73" s="957"/>
      <c r="E73" s="957"/>
      <c r="F73" s="957"/>
      <c r="G73" s="957"/>
      <c r="H73" s="957"/>
      <c r="I73" s="957"/>
      <c r="J73" s="953"/>
    </row>
    <row r="74" spans="1:10" ht="15">
      <c r="A74" s="957"/>
      <c r="B74" s="957"/>
      <c r="C74" s="957"/>
      <c r="D74" s="957"/>
      <c r="E74" s="957"/>
      <c r="F74" s="957"/>
      <c r="G74" s="957"/>
      <c r="H74" s="957"/>
      <c r="I74" s="957"/>
      <c r="J74" s="953"/>
    </row>
    <row r="75" spans="1:10" s="5" customFormat="1" ht="11.25">
      <c r="A75" s="5" t="s">
        <v>878</v>
      </c>
      <c r="B75" s="968"/>
      <c r="C75" s="968"/>
      <c r="D75" s="968"/>
      <c r="E75" s="968"/>
      <c r="F75" s="968"/>
      <c r="G75" s="968"/>
      <c r="H75" s="968"/>
      <c r="I75" s="969" t="s">
        <v>716</v>
      </c>
      <c r="J75" s="968"/>
    </row>
    <row r="76" spans="1:9" s="5" customFormat="1" ht="11.25">
      <c r="A76" s="5" t="s">
        <v>879</v>
      </c>
      <c r="I76" s="970" t="s">
        <v>621</v>
      </c>
    </row>
    <row r="77" spans="1:10" ht="12.75">
      <c r="A77" s="971"/>
      <c r="B77" s="971"/>
      <c r="C77" s="971"/>
      <c r="D77" s="971"/>
      <c r="E77" s="971"/>
      <c r="F77" s="971"/>
      <c r="G77" s="971"/>
      <c r="H77" s="971"/>
      <c r="I77" s="971"/>
      <c r="J77" s="971"/>
    </row>
    <row r="78" spans="1:10" ht="15" customHeight="1">
      <c r="A78" s="972"/>
      <c r="B78" s="972"/>
      <c r="C78" s="972"/>
      <c r="D78" s="972"/>
      <c r="E78" s="972"/>
      <c r="F78" s="972"/>
      <c r="G78" s="972"/>
      <c r="H78" s="972"/>
      <c r="I78" s="972"/>
      <c r="J78" s="972"/>
    </row>
    <row r="79" spans="1:10" ht="12.75">
      <c r="A79" s="971" t="s">
        <v>880</v>
      </c>
      <c r="B79" s="971"/>
      <c r="C79" s="971"/>
      <c r="D79" s="971"/>
      <c r="E79" s="971"/>
      <c r="F79" s="971"/>
      <c r="G79" s="971"/>
      <c r="H79" s="971"/>
      <c r="I79" s="971"/>
      <c r="J79" s="971"/>
    </row>
    <row r="80" spans="1:10" ht="15">
      <c r="A80" s="953"/>
      <c r="B80" s="953"/>
      <c r="C80" s="953"/>
      <c r="D80" s="953"/>
      <c r="E80" s="953"/>
      <c r="F80" s="953"/>
      <c r="G80" s="953"/>
      <c r="H80" s="953"/>
      <c r="I80" s="953"/>
      <c r="J80" s="953"/>
    </row>
    <row r="81" spans="1:10" ht="15">
      <c r="A81" s="953"/>
      <c r="B81" s="953"/>
      <c r="C81" s="953"/>
      <c r="D81" s="953"/>
      <c r="E81" s="953"/>
      <c r="F81" s="953"/>
      <c r="G81" s="953"/>
      <c r="H81" s="953"/>
      <c r="I81" s="953"/>
      <c r="J81" s="953"/>
    </row>
    <row r="82" spans="1:10" ht="15">
      <c r="A82" s="953"/>
      <c r="B82" s="953"/>
      <c r="C82" s="953"/>
      <c r="D82" s="953"/>
      <c r="E82" s="953"/>
      <c r="F82" s="953"/>
      <c r="G82" s="953"/>
      <c r="H82" s="953"/>
      <c r="I82" s="953"/>
      <c r="J82" s="953"/>
    </row>
    <row r="83" spans="1:10" ht="15">
      <c r="A83" s="953"/>
      <c r="B83" s="953"/>
      <c r="C83" s="953"/>
      <c r="D83" s="953"/>
      <c r="E83" s="953"/>
      <c r="F83" s="953"/>
      <c r="G83" s="953"/>
      <c r="H83" s="953"/>
      <c r="I83" s="953"/>
      <c r="J83" s="953"/>
    </row>
    <row r="84" spans="1:10" ht="15">
      <c r="A84" s="953"/>
      <c r="B84" s="953"/>
      <c r="C84" s="953"/>
      <c r="D84" s="953"/>
      <c r="E84" s="953"/>
      <c r="F84" s="953"/>
      <c r="G84" s="953"/>
      <c r="H84" s="953"/>
      <c r="I84" s="953"/>
      <c r="J84" s="953"/>
    </row>
    <row r="85" spans="1:10" ht="15">
      <c r="A85" s="953"/>
      <c r="B85" s="953"/>
      <c r="C85" s="953"/>
      <c r="D85" s="953"/>
      <c r="E85" s="953"/>
      <c r="F85" s="953"/>
      <c r="G85" s="953"/>
      <c r="H85" s="953"/>
      <c r="I85" s="953"/>
      <c r="J85" s="953"/>
    </row>
    <row r="86" spans="1:10" ht="15">
      <c r="A86" s="953"/>
      <c r="B86" s="953"/>
      <c r="C86" s="953"/>
      <c r="D86" s="953"/>
      <c r="E86" s="953"/>
      <c r="F86" s="953"/>
      <c r="G86" s="953"/>
      <c r="H86" s="953"/>
      <c r="I86" s="953"/>
      <c r="J86" s="953"/>
    </row>
    <row r="87" spans="1:10" ht="15">
      <c r="A87" s="953"/>
      <c r="B87" s="953"/>
      <c r="C87" s="953"/>
      <c r="D87" s="953"/>
      <c r="E87" s="953"/>
      <c r="F87" s="953"/>
      <c r="G87" s="953"/>
      <c r="H87" s="953"/>
      <c r="I87" s="953"/>
      <c r="J87" s="953"/>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66" t="s">
        <v>881</v>
      </c>
      <c r="B1" s="866"/>
      <c r="C1" s="866"/>
      <c r="D1" s="866"/>
      <c r="E1" s="866"/>
      <c r="F1" s="866"/>
      <c r="G1" s="866"/>
      <c r="H1" s="866"/>
      <c r="I1" s="866"/>
    </row>
    <row r="2" spans="1:9" ht="33">
      <c r="A2" s="909" t="s">
        <v>882</v>
      </c>
      <c r="B2" s="909"/>
      <c r="C2" s="909"/>
      <c r="D2" s="909"/>
      <c r="E2" s="909"/>
      <c r="F2" s="909"/>
      <c r="G2" s="909"/>
      <c r="H2" s="909"/>
      <c r="I2" s="909"/>
    </row>
    <row r="3" spans="1:9" ht="14.25">
      <c r="A3" s="893"/>
      <c r="B3" s="893"/>
      <c r="C3" s="893"/>
      <c r="D3" s="893"/>
      <c r="E3" s="893"/>
      <c r="F3" s="893"/>
      <c r="G3" s="893"/>
      <c r="H3" s="893"/>
      <c r="I3" s="893"/>
    </row>
    <row r="4" spans="1:9" ht="14.25">
      <c r="A4" s="893"/>
      <c r="B4" s="893"/>
      <c r="C4" s="893"/>
      <c r="D4" s="893"/>
      <c r="E4" s="893"/>
      <c r="F4" s="893"/>
      <c r="G4" s="893"/>
      <c r="H4" s="893"/>
      <c r="I4" s="893"/>
    </row>
    <row r="5" spans="1:9" ht="15">
      <c r="A5" s="898"/>
      <c r="B5" s="898"/>
      <c r="C5" s="898"/>
      <c r="D5" s="898"/>
      <c r="E5" s="898"/>
      <c r="F5" s="898"/>
      <c r="G5" s="898"/>
      <c r="H5" s="898"/>
      <c r="I5" s="898"/>
    </row>
    <row r="6" spans="1:9" ht="15">
      <c r="A6" s="894" t="s">
        <v>641</v>
      </c>
      <c r="B6" s="895" t="str">
        <f>(eff_desc)</f>
        <v>SBO-BOOKER ISD (2022)</v>
      </c>
      <c r="C6" s="895"/>
      <c r="D6" s="898" t="s">
        <v>883</v>
      </c>
      <c r="E6" s="898"/>
      <c r="F6" s="895">
        <f>(timeofmeeting)</f>
        <v>0</v>
      </c>
      <c r="G6" s="895"/>
      <c r="H6" s="898"/>
      <c r="I6" s="898"/>
    </row>
    <row r="7" spans="1:9" ht="15">
      <c r="A7" s="863" t="s">
        <v>841</v>
      </c>
      <c r="B7" s="973">
        <f>(dateofmeeting)</f>
        <v>0</v>
      </c>
      <c r="C7" s="973"/>
      <c r="D7" s="898" t="s">
        <v>687</v>
      </c>
      <c r="E7" s="895">
        <f>(meetingplace)</f>
        <v>0</v>
      </c>
      <c r="F7" s="895"/>
      <c r="G7" s="895"/>
      <c r="H7" s="898"/>
      <c r="I7" s="898"/>
    </row>
    <row r="8" spans="1:9" ht="15">
      <c r="A8" s="863"/>
      <c r="B8" s="898"/>
      <c r="C8" s="898"/>
      <c r="D8" s="898"/>
      <c r="E8" s="898"/>
      <c r="F8" s="898"/>
      <c r="G8" s="898"/>
      <c r="H8" s="898"/>
      <c r="I8" s="898"/>
    </row>
    <row r="9" spans="1:9" ht="15">
      <c r="A9" s="898"/>
      <c r="B9" s="898"/>
      <c r="C9" s="898"/>
      <c r="D9" s="898"/>
      <c r="E9" s="898"/>
      <c r="F9" s="898"/>
      <c r="G9" s="898"/>
      <c r="H9" s="898"/>
      <c r="I9" s="898"/>
    </row>
    <row r="10" spans="1:9" ht="15">
      <c r="A10" s="894" t="s">
        <v>884</v>
      </c>
      <c r="B10" s="894"/>
      <c r="C10" s="894"/>
      <c r="D10" s="894"/>
      <c r="E10" s="894"/>
      <c r="F10" s="895">
        <f>(eff_apyr)</f>
        <v>2022</v>
      </c>
      <c r="G10" s="894" t="s">
        <v>885</v>
      </c>
      <c r="H10" s="894"/>
      <c r="I10" s="894"/>
    </row>
    <row r="11" spans="1:9" ht="15">
      <c r="A11" s="896"/>
      <c r="B11" s="896"/>
      <c r="C11" s="898" t="s">
        <v>886</v>
      </c>
      <c r="D11" s="898"/>
      <c r="E11" s="898"/>
      <c r="F11" s="898"/>
      <c r="G11" s="898"/>
      <c r="H11" s="898"/>
      <c r="I11" s="898"/>
    </row>
    <row r="12" spans="1:9" ht="14.25">
      <c r="A12" s="906"/>
      <c r="B12" s="906"/>
      <c r="C12" s="906"/>
      <c r="D12" s="906"/>
      <c r="E12" s="906"/>
      <c r="F12" s="906"/>
      <c r="G12" s="906"/>
      <c r="H12" s="906"/>
      <c r="I12" s="906"/>
    </row>
    <row r="13" spans="1:9" ht="18" customHeight="1">
      <c r="A13" s="906" t="s">
        <v>887</v>
      </c>
      <c r="B13" s="906"/>
      <c r="C13" s="906"/>
      <c r="D13" s="906"/>
      <c r="E13" s="906"/>
      <c r="F13" s="906"/>
      <c r="G13" s="906"/>
      <c r="H13" s="906"/>
      <c r="I13" s="906"/>
    </row>
    <row r="14" spans="1:9" ht="14.25">
      <c r="A14" s="906" t="s">
        <v>888</v>
      </c>
      <c r="B14" s="906"/>
      <c r="C14" s="906"/>
      <c r="D14" s="906"/>
      <c r="E14" s="906"/>
      <c r="F14" s="906"/>
      <c r="G14" s="906"/>
      <c r="H14" s="906"/>
      <c r="I14" s="906"/>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t="s">
        <v>889</v>
      </c>
      <c r="B17" s="894"/>
      <c r="C17" s="894"/>
      <c r="D17" s="894"/>
      <c r="E17" s="894"/>
      <c r="F17" s="895" t="str">
        <f>(eff_desc)</f>
        <v>SBO-BOOKER ISD (2022)</v>
      </c>
      <c r="G17" s="895"/>
      <c r="H17" s="895"/>
      <c r="I17" s="895"/>
    </row>
    <row r="18" spans="1:9" ht="14.25">
      <c r="A18" s="893"/>
      <c r="B18" s="893"/>
      <c r="C18" s="893"/>
      <c r="D18" s="893"/>
      <c r="E18" s="893"/>
      <c r="F18" s="893"/>
      <c r="G18" s="893"/>
      <c r="H18" s="893"/>
      <c r="I18" s="893"/>
    </row>
    <row r="19" spans="1:9" ht="15">
      <c r="A19" s="898"/>
      <c r="B19" s="898"/>
      <c r="C19" s="898"/>
      <c r="D19" s="898"/>
      <c r="E19" s="898"/>
      <c r="F19" s="898"/>
      <c r="G19" s="898"/>
      <c r="H19" s="898"/>
      <c r="I19" s="898"/>
    </row>
    <row r="20" spans="1:9" ht="15">
      <c r="A20" s="863" t="s">
        <v>890</v>
      </c>
      <c r="B20" s="896"/>
      <c r="C20" s="896"/>
      <c r="D20" s="898" t="s">
        <v>891</v>
      </c>
      <c r="E20" s="898"/>
      <c r="F20" s="898"/>
      <c r="G20" s="898"/>
      <c r="H20" s="898"/>
      <c r="I20" s="898"/>
    </row>
    <row r="21" spans="1:9" ht="15">
      <c r="A21" s="894"/>
      <c r="B21" s="894"/>
      <c r="C21" s="894"/>
      <c r="D21" s="894"/>
      <c r="E21" s="894"/>
      <c r="F21" s="894"/>
      <c r="G21" s="894"/>
      <c r="H21" s="894"/>
      <c r="I21" s="894"/>
    </row>
    <row r="22" spans="1:9" ht="15">
      <c r="A22" s="894"/>
      <c r="B22" s="894"/>
      <c r="C22" s="894"/>
      <c r="D22" s="894"/>
      <c r="E22" s="894"/>
      <c r="F22" s="894"/>
      <c r="G22" s="894"/>
      <c r="H22" s="894"/>
      <c r="I22" s="894"/>
    </row>
    <row r="23" spans="1:9" ht="15">
      <c r="A23" s="894"/>
      <c r="B23" s="894"/>
      <c r="C23" s="894"/>
      <c r="D23" s="894"/>
      <c r="E23" s="894"/>
      <c r="F23" s="894"/>
      <c r="G23" s="894"/>
      <c r="H23" s="894"/>
      <c r="I23" s="894"/>
    </row>
    <row r="24" spans="1:9" ht="15">
      <c r="A24" s="894"/>
      <c r="B24" s="894"/>
      <c r="C24" s="894"/>
      <c r="D24" s="894"/>
      <c r="E24" s="894"/>
      <c r="F24" s="894"/>
      <c r="G24" s="894"/>
      <c r="H24" s="894"/>
      <c r="I24" s="894"/>
    </row>
    <row r="25" spans="1:9" ht="15">
      <c r="A25" s="894"/>
      <c r="B25" s="894"/>
      <c r="C25" s="894"/>
      <c r="D25" s="894"/>
      <c r="E25" s="894"/>
      <c r="F25" s="894"/>
      <c r="G25" s="894"/>
      <c r="H25" s="894"/>
      <c r="I25" s="894"/>
    </row>
    <row r="26" spans="1:9" ht="15">
      <c r="A26" s="898"/>
      <c r="B26" s="898"/>
      <c r="C26" s="898"/>
      <c r="D26" s="898"/>
      <c r="E26" s="898"/>
      <c r="F26" s="898"/>
      <c r="G26" s="898"/>
      <c r="H26" s="898"/>
      <c r="I26" s="898"/>
    </row>
    <row r="27" spans="1:9" ht="15">
      <c r="A27" s="894"/>
      <c r="B27" s="894"/>
      <c r="C27" s="894"/>
      <c r="D27" s="894"/>
      <c r="E27" s="894"/>
      <c r="F27" s="894"/>
      <c r="G27" s="894"/>
      <c r="H27" s="894"/>
      <c r="I27" s="894"/>
    </row>
    <row r="28" spans="1:9" ht="14.25">
      <c r="A28" s="906"/>
      <c r="B28" s="906"/>
      <c r="C28" s="906"/>
      <c r="D28" s="906"/>
      <c r="E28" s="906"/>
      <c r="F28" s="906"/>
      <c r="G28" s="906"/>
      <c r="H28" s="906"/>
      <c r="I28" s="906"/>
    </row>
    <row r="29" spans="1:9" ht="15">
      <c r="A29" s="898"/>
      <c r="B29" s="898"/>
      <c r="C29" s="898"/>
      <c r="D29" s="898"/>
      <c r="E29" s="898"/>
      <c r="F29" s="898"/>
      <c r="G29" s="898"/>
      <c r="H29" s="898"/>
      <c r="I29" s="898"/>
    </row>
    <row r="30" spans="1:9" ht="15">
      <c r="A30" s="894"/>
      <c r="B30" s="894"/>
      <c r="C30" s="894"/>
      <c r="D30" s="894"/>
      <c r="E30" s="894"/>
      <c r="F30" s="894"/>
      <c r="G30" s="894"/>
      <c r="H30" s="894"/>
      <c r="I30" s="894"/>
    </row>
    <row r="31" spans="1:9" ht="15">
      <c r="A31" s="894"/>
      <c r="B31" s="894"/>
      <c r="C31" s="894"/>
      <c r="D31" s="894"/>
      <c r="E31" s="894"/>
      <c r="F31" s="894"/>
      <c r="G31" s="894"/>
      <c r="H31" s="894"/>
      <c r="I31" s="894"/>
    </row>
    <row r="32" spans="1:9" ht="15">
      <c r="A32" s="894"/>
      <c r="B32" s="894"/>
      <c r="C32" s="894"/>
      <c r="D32" s="894"/>
      <c r="E32" s="894"/>
      <c r="F32" s="894"/>
      <c r="G32" s="894"/>
      <c r="H32" s="894"/>
      <c r="I32" s="894"/>
    </row>
    <row r="33" spans="1:9" ht="15">
      <c r="A33" s="894"/>
      <c r="B33" s="894"/>
      <c r="C33" s="894"/>
      <c r="D33" s="894"/>
      <c r="E33" s="894"/>
      <c r="F33" s="894"/>
      <c r="G33" s="894"/>
      <c r="H33" s="894"/>
      <c r="I33" s="894"/>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894"/>
      <c r="B36" s="894"/>
      <c r="C36" s="894"/>
      <c r="D36" s="894"/>
      <c r="E36" s="894"/>
      <c r="F36" s="894"/>
      <c r="G36" s="894"/>
      <c r="H36" s="894"/>
      <c r="I36" s="894"/>
    </row>
    <row r="37" spans="1:9" ht="15">
      <c r="A37" s="894"/>
      <c r="B37" s="894"/>
      <c r="C37" s="894"/>
      <c r="D37" s="894"/>
      <c r="E37" s="894"/>
      <c r="F37" s="894"/>
      <c r="G37" s="894"/>
      <c r="H37" s="894"/>
      <c r="I37" s="894"/>
    </row>
    <row r="38" spans="1:9" ht="15">
      <c r="A38" s="894"/>
      <c r="B38" s="894"/>
      <c r="C38" s="894"/>
      <c r="D38" s="894"/>
      <c r="E38" s="894"/>
      <c r="F38" s="894"/>
      <c r="G38" s="894"/>
      <c r="H38" s="894"/>
      <c r="I38" s="894"/>
    </row>
    <row r="39" spans="1:9" ht="14.25">
      <c r="A39" s="974"/>
      <c r="B39" s="974"/>
      <c r="C39" s="974"/>
      <c r="D39" s="974"/>
      <c r="E39" s="974"/>
      <c r="F39" s="974"/>
      <c r="G39" s="974"/>
      <c r="H39" s="974"/>
      <c r="I39" s="974"/>
    </row>
    <row r="40" spans="1:9" ht="15">
      <c r="A40" s="866"/>
      <c r="B40" s="866"/>
      <c r="C40" s="866"/>
      <c r="D40" s="866"/>
      <c r="E40" s="866"/>
      <c r="F40" s="866"/>
      <c r="G40" s="866"/>
      <c r="H40" s="866"/>
      <c r="I40" s="866"/>
    </row>
    <row r="41" spans="1:9" ht="15">
      <c r="A41" s="894"/>
      <c r="B41" s="894"/>
      <c r="C41" s="894"/>
      <c r="D41" s="894"/>
      <c r="E41" s="894"/>
      <c r="F41" s="894"/>
      <c r="G41" s="894"/>
      <c r="H41" s="894"/>
      <c r="I41" s="894"/>
    </row>
    <row r="42" spans="1:9" ht="15">
      <c r="A42" s="894"/>
      <c r="B42" s="894"/>
      <c r="C42" s="894"/>
      <c r="D42" s="894"/>
      <c r="E42" s="894"/>
      <c r="F42" s="894"/>
      <c r="G42" s="894"/>
      <c r="H42" s="894"/>
      <c r="I42" s="894"/>
    </row>
    <row r="43" spans="1:9" ht="15">
      <c r="A43" s="894"/>
      <c r="B43" s="894"/>
      <c r="C43" s="894"/>
      <c r="D43" s="894"/>
      <c r="E43" s="894"/>
      <c r="F43" s="894"/>
      <c r="G43" s="894"/>
      <c r="H43" s="894"/>
      <c r="I43" s="894"/>
    </row>
    <row r="44" spans="1:9" ht="15">
      <c r="A44" s="894"/>
      <c r="B44" s="894"/>
      <c r="C44" s="894"/>
      <c r="D44" s="894"/>
      <c r="E44" s="894"/>
      <c r="F44" s="894"/>
      <c r="G44" s="894"/>
      <c r="H44" s="894"/>
      <c r="I44" s="894"/>
    </row>
    <row r="45" spans="1:9" ht="15">
      <c r="A45" s="894"/>
      <c r="B45" s="894"/>
      <c r="C45" s="894"/>
      <c r="D45" s="894"/>
      <c r="E45" s="894"/>
      <c r="F45" s="894"/>
      <c r="G45" s="894"/>
      <c r="H45" s="894"/>
      <c r="I45" s="894"/>
    </row>
    <row r="46" spans="1:9" ht="15">
      <c r="A46" s="894"/>
      <c r="B46" s="894"/>
      <c r="C46" s="894"/>
      <c r="D46" s="894"/>
      <c r="E46" s="894"/>
      <c r="F46" s="894"/>
      <c r="G46" s="894"/>
      <c r="H46" s="894"/>
      <c r="I46" s="894"/>
    </row>
    <row r="47" spans="1:9" ht="15">
      <c r="A47" s="894" t="s">
        <v>714</v>
      </c>
      <c r="B47" s="894"/>
      <c r="C47" s="894"/>
      <c r="D47" s="894"/>
      <c r="E47" s="894"/>
      <c r="F47" s="894"/>
      <c r="G47" s="894"/>
      <c r="H47" s="894"/>
      <c r="I47" s="894"/>
    </row>
    <row r="48" spans="1:9" ht="15">
      <c r="A48" s="894" t="s">
        <v>715</v>
      </c>
      <c r="B48" s="894"/>
      <c r="C48" s="894"/>
      <c r="D48" s="894"/>
      <c r="E48" s="894"/>
      <c r="F48" s="894"/>
      <c r="G48" s="894"/>
      <c r="H48" s="894"/>
      <c r="I48" s="894"/>
    </row>
    <row r="49" spans="1:9" ht="15">
      <c r="A49" s="866" t="s">
        <v>716</v>
      </c>
      <c r="B49" s="866"/>
      <c r="C49" s="866"/>
      <c r="D49" s="866"/>
      <c r="E49" s="866"/>
      <c r="F49" s="866"/>
      <c r="G49" s="866"/>
      <c r="H49" s="866"/>
      <c r="I49" s="866"/>
    </row>
    <row r="50" spans="1:9" ht="15">
      <c r="A50" s="975" t="s">
        <v>621</v>
      </c>
      <c r="B50" s="975"/>
      <c r="C50" s="975"/>
      <c r="D50" s="975"/>
      <c r="E50" s="975"/>
      <c r="F50" s="975"/>
      <c r="G50" s="975"/>
      <c r="H50" s="975"/>
      <c r="I50" s="975"/>
    </row>
    <row r="51" spans="1:9" ht="15">
      <c r="A51" s="976" t="s">
        <v>892</v>
      </c>
      <c r="B51" s="976"/>
      <c r="C51" s="976"/>
      <c r="D51" s="976"/>
      <c r="E51" s="976"/>
      <c r="F51" s="976"/>
      <c r="G51" s="976"/>
      <c r="H51" s="976"/>
      <c r="I51" s="976"/>
    </row>
    <row r="52" spans="1:9" ht="15">
      <c r="A52" s="894"/>
      <c r="B52" s="894"/>
      <c r="C52" s="894"/>
      <c r="D52" s="894"/>
      <c r="E52" s="894"/>
      <c r="F52" s="894"/>
      <c r="G52" s="894"/>
      <c r="H52" s="894"/>
      <c r="I52" s="894"/>
    </row>
    <row r="53" spans="1:9" ht="15">
      <c r="A53" s="894"/>
      <c r="B53" s="894"/>
      <c r="C53" s="894"/>
      <c r="D53" s="894"/>
      <c r="E53" s="894"/>
      <c r="F53" s="894"/>
      <c r="G53" s="894"/>
      <c r="H53" s="894"/>
      <c r="I53" s="894"/>
    </row>
    <row r="54" spans="1:9" ht="15">
      <c r="A54" s="894"/>
      <c r="B54" s="894"/>
      <c r="C54" s="894"/>
      <c r="D54" s="894"/>
      <c r="E54" s="894"/>
      <c r="F54" s="894"/>
      <c r="G54" s="894"/>
      <c r="H54" s="894"/>
      <c r="I54" s="894"/>
    </row>
    <row r="55" spans="1:9" ht="15">
      <c r="A55" s="894"/>
      <c r="B55" s="894"/>
      <c r="C55" s="894"/>
      <c r="D55" s="894"/>
      <c r="E55" s="894"/>
      <c r="F55" s="894"/>
      <c r="G55" s="894"/>
      <c r="H55" s="894"/>
      <c r="I55" s="8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891" t="s">
        <v>893</v>
      </c>
      <c r="B1" s="892"/>
      <c r="C1" s="892"/>
      <c r="D1" s="892"/>
      <c r="E1" s="892"/>
      <c r="F1" s="892"/>
      <c r="G1" s="892"/>
      <c r="H1" s="892"/>
      <c r="I1" s="892"/>
    </row>
    <row r="2" spans="1:9" ht="33">
      <c r="A2" s="909" t="s">
        <v>894</v>
      </c>
      <c r="B2" s="909"/>
      <c r="C2" s="909"/>
      <c r="D2" s="909"/>
      <c r="E2" s="909"/>
      <c r="F2" s="909"/>
      <c r="G2" s="909"/>
      <c r="H2" s="909"/>
      <c r="I2" s="909"/>
    </row>
    <row r="3" spans="1:9" ht="33">
      <c r="A3" s="909" t="s">
        <v>895</v>
      </c>
      <c r="B3" s="909"/>
      <c r="C3" s="909"/>
      <c r="D3" s="909"/>
      <c r="E3" s="909"/>
      <c r="F3" s="909"/>
      <c r="G3" s="909"/>
      <c r="H3" s="909"/>
      <c r="I3" s="909"/>
    </row>
    <row r="4" spans="1:9" ht="12.75">
      <c r="A4" s="910"/>
      <c r="B4" s="910"/>
      <c r="C4" s="910"/>
      <c r="D4" s="910"/>
      <c r="E4" s="910"/>
      <c r="F4" s="910"/>
      <c r="G4" s="910"/>
      <c r="H4" s="910"/>
      <c r="I4" s="910"/>
    </row>
    <row r="5" spans="1:9" ht="15">
      <c r="A5" s="894" t="s">
        <v>641</v>
      </c>
      <c r="B5" s="895" t="str">
        <f>(eff_desc)</f>
        <v>SBO-BOOKER ISD (2022)</v>
      </c>
      <c r="C5" s="895"/>
      <c r="D5" s="895"/>
      <c r="E5" s="895"/>
      <c r="F5" s="895"/>
      <c r="G5" s="895"/>
      <c r="H5" s="895"/>
      <c r="I5" s="895"/>
    </row>
    <row r="6" spans="1:9" ht="15">
      <c r="A6" s="898" t="s">
        <v>762</v>
      </c>
      <c r="B6" s="898"/>
      <c r="C6" s="898"/>
      <c r="D6" s="898"/>
      <c r="E6" s="898"/>
      <c r="F6" s="898"/>
      <c r="G6" s="898"/>
      <c r="H6" s="898"/>
      <c r="I6" s="898"/>
    </row>
    <row r="7" spans="1:9" ht="15">
      <c r="A7" s="894" t="s">
        <v>896</v>
      </c>
      <c r="B7" s="894"/>
      <c r="C7" s="894"/>
      <c r="D7" s="977">
        <f>(timeofmeeting)</f>
        <v>0</v>
      </c>
      <c r="E7" s="977"/>
      <c r="F7" s="978">
        <f>(dateofmeeting)</f>
        <v>0</v>
      </c>
      <c r="G7" s="978"/>
      <c r="H7" s="978"/>
      <c r="I7" s="978"/>
    </row>
    <row r="8" spans="1:9" ht="15">
      <c r="A8" s="898" t="s">
        <v>764</v>
      </c>
      <c r="B8" s="898"/>
      <c r="C8" s="898"/>
      <c r="D8" s="898"/>
      <c r="E8" s="898"/>
      <c r="F8" s="898"/>
      <c r="G8" s="898"/>
      <c r="H8" s="898"/>
      <c r="I8" s="898"/>
    </row>
    <row r="9" spans="1:9" ht="15">
      <c r="A9" s="863" t="s">
        <v>765</v>
      </c>
      <c r="B9" s="895">
        <f>(nameofroom_building_physicallocation)</f>
        <v>0</v>
      </c>
      <c r="C9" s="895"/>
      <c r="D9" s="895"/>
      <c r="E9" s="895"/>
      <c r="F9" s="895"/>
      <c r="G9" s="895"/>
      <c r="H9" s="895"/>
      <c r="I9" s="895"/>
    </row>
    <row r="10" spans="1:9" ht="15">
      <c r="A10" s="898" t="s">
        <v>766</v>
      </c>
      <c r="B10" s="898"/>
      <c r="C10" s="898"/>
      <c r="D10" s="898"/>
      <c r="E10" s="898"/>
      <c r="F10" s="898"/>
      <c r="G10" s="898"/>
      <c r="H10" s="898"/>
      <c r="I10" s="898"/>
    </row>
    <row r="11" spans="1:9" ht="15">
      <c r="A11" s="895">
        <f>(city_state)</f>
        <v>0</v>
      </c>
      <c r="B11" s="895"/>
      <c r="C11" s="895"/>
      <c r="D11" s="895"/>
      <c r="E11" s="895"/>
      <c r="F11" s="895"/>
      <c r="G11" s="895"/>
      <c r="H11" s="895"/>
      <c r="I11" s="895"/>
    </row>
    <row r="12" spans="1:9" ht="15">
      <c r="A12" s="903" t="s">
        <v>767</v>
      </c>
      <c r="B12" s="903"/>
      <c r="C12" s="903"/>
      <c r="D12" s="903"/>
      <c r="E12" s="903"/>
      <c r="F12" s="903"/>
      <c r="G12" s="903"/>
      <c r="H12" s="903"/>
      <c r="I12" s="903"/>
    </row>
    <row r="13" spans="1:9" ht="15">
      <c r="A13" s="894"/>
      <c r="B13" s="894"/>
      <c r="C13" s="894"/>
      <c r="D13" s="894"/>
      <c r="E13" s="894"/>
      <c r="F13" s="894"/>
      <c r="G13" s="894"/>
      <c r="H13" s="894"/>
      <c r="I13" s="894"/>
    </row>
    <row r="14" spans="1:9" ht="14.25">
      <c r="A14" s="906" t="s">
        <v>897</v>
      </c>
      <c r="B14" s="906"/>
      <c r="C14" s="906"/>
      <c r="D14" s="906"/>
      <c r="E14" s="906"/>
      <c r="F14" s="906"/>
      <c r="G14" s="906"/>
      <c r="H14" s="906"/>
      <c r="I14" s="906"/>
    </row>
    <row r="15" spans="1:9" ht="14.25">
      <c r="A15" s="906" t="s">
        <v>898</v>
      </c>
      <c r="B15" s="906"/>
      <c r="C15" s="906"/>
      <c r="D15" s="906"/>
      <c r="E15" s="906"/>
      <c r="F15" s="906"/>
      <c r="G15" s="906"/>
      <c r="H15" s="906"/>
      <c r="I15" s="906"/>
    </row>
    <row r="16" spans="1:9" ht="14.25">
      <c r="A16" s="906" t="s">
        <v>899</v>
      </c>
      <c r="B16" s="906"/>
      <c r="C16" s="906"/>
      <c r="D16" s="906"/>
      <c r="E16" s="906"/>
      <c r="F16" s="906"/>
      <c r="G16" s="906"/>
      <c r="H16" s="906"/>
      <c r="I16" s="906"/>
    </row>
    <row r="17" spans="1:9" ht="14.25">
      <c r="A17" s="906" t="s">
        <v>900</v>
      </c>
      <c r="B17" s="906"/>
      <c r="C17" s="906"/>
      <c r="D17" s="906"/>
      <c r="E17" s="906"/>
      <c r="F17" s="906"/>
      <c r="G17" s="906"/>
      <c r="H17" s="906"/>
      <c r="I17" s="906"/>
    </row>
    <row r="18" spans="1:9" ht="14.25">
      <c r="A18" s="906" t="s">
        <v>901</v>
      </c>
      <c r="B18" s="906"/>
      <c r="C18" s="906"/>
      <c r="D18" s="906"/>
      <c r="E18" s="906"/>
      <c r="F18" s="906"/>
      <c r="G18" s="906"/>
      <c r="H18" s="906"/>
      <c r="I18" s="906"/>
    </row>
    <row r="19" spans="1:9" ht="14.25">
      <c r="A19" s="906" t="s">
        <v>902</v>
      </c>
      <c r="B19" s="906"/>
      <c r="C19" s="906"/>
      <c r="D19" s="906"/>
      <c r="E19" s="906"/>
      <c r="F19" s="906"/>
      <c r="G19" s="906"/>
      <c r="H19" s="906"/>
      <c r="I19" s="906"/>
    </row>
    <row r="20" spans="1:9" ht="14.25">
      <c r="A20" s="906" t="s">
        <v>903</v>
      </c>
      <c r="B20" s="906"/>
      <c r="C20" s="906"/>
      <c r="D20" s="906"/>
      <c r="E20" s="906"/>
      <c r="F20" s="906"/>
      <c r="G20" s="906"/>
      <c r="H20" s="906"/>
      <c r="I20" s="906"/>
    </row>
    <row r="21" spans="1:9" ht="14.25">
      <c r="A21" s="906" t="s">
        <v>904</v>
      </c>
      <c r="B21" s="906"/>
      <c r="C21" s="906"/>
      <c r="D21" s="906"/>
      <c r="E21" s="906"/>
      <c r="F21" s="906"/>
      <c r="G21" s="906"/>
      <c r="H21" s="906"/>
      <c r="I21" s="906"/>
    </row>
    <row r="22" spans="1:9" ht="14.25">
      <c r="A22" s="906" t="s">
        <v>905</v>
      </c>
      <c r="B22" s="906"/>
      <c r="C22" s="906"/>
      <c r="D22" s="906"/>
      <c r="E22" s="906"/>
      <c r="F22" s="906"/>
      <c r="G22" s="906"/>
      <c r="H22" s="906"/>
      <c r="I22" s="906"/>
    </row>
    <row r="23" spans="1:9" ht="15">
      <c r="A23" s="894"/>
      <c r="B23" s="894"/>
      <c r="C23" s="894"/>
      <c r="D23" s="894"/>
      <c r="E23" s="894"/>
      <c r="F23" s="894"/>
      <c r="G23" s="894"/>
      <c r="H23" s="894"/>
      <c r="I23" s="894"/>
    </row>
    <row r="24" spans="1:9" ht="15">
      <c r="A24" s="894" t="s">
        <v>770</v>
      </c>
      <c r="B24" s="894"/>
      <c r="C24" s="894"/>
      <c r="D24" s="894"/>
      <c r="E24" s="894"/>
      <c r="F24" s="894"/>
      <c r="G24" s="894"/>
      <c r="H24" s="894"/>
      <c r="I24" s="894"/>
    </row>
    <row r="25" spans="1:9" ht="15">
      <c r="A25" s="894" t="s">
        <v>771</v>
      </c>
      <c r="B25" s="894"/>
      <c r="C25" s="894"/>
      <c r="D25" s="894"/>
      <c r="E25" s="894"/>
      <c r="F25" s="894"/>
      <c r="G25" s="894"/>
      <c r="H25" s="894"/>
      <c r="I25" s="894"/>
    </row>
    <row r="26" spans="1:9" ht="15">
      <c r="A26" s="894" t="s">
        <v>772</v>
      </c>
      <c r="B26" s="894"/>
      <c r="C26" s="894"/>
      <c r="D26" s="894"/>
      <c r="E26" s="894"/>
      <c r="F26" s="894"/>
      <c r="G26" s="894"/>
      <c r="H26" s="894"/>
      <c r="I26" s="894"/>
    </row>
    <row r="27" spans="1:9" ht="15">
      <c r="A27" s="925"/>
      <c r="B27" s="925"/>
      <c r="C27" s="925"/>
      <c r="D27" s="925"/>
      <c r="E27" s="925"/>
      <c r="F27" s="925"/>
      <c r="G27" s="925"/>
      <c r="H27" s="925"/>
      <c r="I27" s="925"/>
    </row>
    <row r="28" spans="1:9" ht="15">
      <c r="A28" s="894" t="s">
        <v>906</v>
      </c>
      <c r="B28" s="894"/>
      <c r="C28" s="894"/>
      <c r="D28" s="914"/>
      <c r="E28" s="905" t="s">
        <v>774</v>
      </c>
      <c r="F28" s="905"/>
      <c r="G28" s="905"/>
      <c r="H28" s="905"/>
      <c r="I28" s="905"/>
    </row>
    <row r="29" spans="1:9" ht="29.25" customHeight="1">
      <c r="A29" s="926" t="s">
        <v>775</v>
      </c>
      <c r="B29" s="926"/>
      <c r="C29" s="926"/>
      <c r="D29" s="928"/>
      <c r="E29" s="927" t="s">
        <v>907</v>
      </c>
      <c r="F29" s="927"/>
      <c r="G29" s="927"/>
      <c r="H29" s="927"/>
      <c r="I29" s="927"/>
    </row>
    <row r="30" spans="1:9" ht="15">
      <c r="A30" s="895"/>
      <c r="B30" s="895"/>
      <c r="C30" s="895"/>
      <c r="D30" s="895"/>
      <c r="E30" s="895"/>
      <c r="F30" s="895"/>
      <c r="G30" s="895"/>
      <c r="H30" s="895"/>
      <c r="I30" s="895"/>
    </row>
    <row r="31" spans="1:9" ht="14.25">
      <c r="A31" s="893" t="s">
        <v>787</v>
      </c>
      <c r="B31" s="893"/>
      <c r="C31" s="893"/>
      <c r="D31" s="893"/>
      <c r="E31" s="893"/>
      <c r="F31" s="893"/>
      <c r="G31" s="893"/>
      <c r="H31" s="893"/>
      <c r="I31" s="893"/>
    </row>
    <row r="32" spans="1:9" ht="14.25">
      <c r="A32" s="893" t="s">
        <v>788</v>
      </c>
      <c r="B32" s="893"/>
      <c r="C32" s="893"/>
      <c r="D32" s="893"/>
      <c r="E32" s="893"/>
      <c r="F32" s="893"/>
      <c r="G32" s="893"/>
      <c r="H32" s="893"/>
      <c r="I32" s="893"/>
    </row>
    <row r="33" spans="1:9" ht="15">
      <c r="A33" s="898"/>
      <c r="B33" s="898"/>
      <c r="C33" s="898"/>
      <c r="D33" s="898"/>
      <c r="E33" s="898"/>
      <c r="F33" s="898"/>
      <c r="G33" s="898"/>
      <c r="H33" s="898"/>
      <c r="I33" s="898"/>
    </row>
    <row r="34" spans="1:9" ht="15">
      <c r="A34" s="898"/>
      <c r="B34" s="898"/>
      <c r="C34" s="898"/>
      <c r="D34" s="898"/>
      <c r="E34" s="898" t="s">
        <v>789</v>
      </c>
      <c r="F34" s="863"/>
      <c r="G34" s="898" t="s">
        <v>790</v>
      </c>
      <c r="H34" s="898"/>
      <c r="I34" s="898"/>
    </row>
    <row r="35" spans="1:9" ht="15">
      <c r="A35" s="894" t="s">
        <v>908</v>
      </c>
      <c r="B35" s="894"/>
      <c r="C35" s="894"/>
      <c r="D35" s="894"/>
      <c r="E35" s="914" t="s">
        <v>602</v>
      </c>
      <c r="F35" s="866" t="s">
        <v>602</v>
      </c>
      <c r="G35" s="914"/>
      <c r="H35" s="898"/>
      <c r="I35" s="898"/>
    </row>
    <row r="36" spans="1:9" ht="15">
      <c r="A36" s="894" t="s">
        <v>909</v>
      </c>
      <c r="B36" s="894"/>
      <c r="C36" s="894"/>
      <c r="D36" s="894"/>
      <c r="E36" s="914" t="s">
        <v>602</v>
      </c>
      <c r="F36" s="866" t="s">
        <v>602</v>
      </c>
      <c r="G36" s="928"/>
      <c r="H36" s="898"/>
      <c r="I36" s="898"/>
    </row>
    <row r="37" spans="1:9" ht="15">
      <c r="A37" s="894" t="s">
        <v>910</v>
      </c>
      <c r="B37" s="894"/>
      <c r="C37" s="894"/>
      <c r="D37" s="894"/>
      <c r="E37" s="914" t="s">
        <v>602</v>
      </c>
      <c r="F37" s="866" t="s">
        <v>602</v>
      </c>
      <c r="G37" s="928"/>
      <c r="H37" s="898"/>
      <c r="I37" s="898"/>
    </row>
    <row r="38" spans="1:9" ht="15">
      <c r="A38" s="894" t="s">
        <v>911</v>
      </c>
      <c r="B38" s="894"/>
      <c r="C38" s="894"/>
      <c r="D38" s="894"/>
      <c r="E38" s="914" t="s">
        <v>602</v>
      </c>
      <c r="F38" s="866" t="s">
        <v>602</v>
      </c>
      <c r="G38" s="928"/>
      <c r="H38" s="898"/>
      <c r="I38" s="898"/>
    </row>
    <row r="39" spans="1:9" ht="15">
      <c r="A39" s="898"/>
      <c r="B39" s="898"/>
      <c r="C39" s="898"/>
      <c r="D39" s="898"/>
      <c r="E39" s="898"/>
      <c r="F39" s="898"/>
      <c r="G39" s="898"/>
      <c r="H39" s="898"/>
      <c r="I39" s="898"/>
    </row>
    <row r="40" spans="1:9" ht="15">
      <c r="A40" s="894" t="s">
        <v>912</v>
      </c>
      <c r="B40" s="894"/>
      <c r="C40" s="894"/>
      <c r="D40" s="894"/>
      <c r="E40" s="894"/>
      <c r="F40" s="894"/>
      <c r="G40" s="894"/>
      <c r="H40" s="894"/>
      <c r="I40" s="894"/>
    </row>
    <row r="41" spans="1:9" ht="15">
      <c r="A41" s="894" t="s">
        <v>913</v>
      </c>
      <c r="B41" s="894"/>
      <c r="C41" s="894"/>
      <c r="D41" s="894"/>
      <c r="E41" s="894"/>
      <c r="F41" s="894"/>
      <c r="G41" s="894"/>
      <c r="H41" s="894"/>
      <c r="I41" s="894"/>
    </row>
    <row r="42" spans="1:9" ht="15">
      <c r="A42" s="894" t="s">
        <v>914</v>
      </c>
      <c r="B42" s="894"/>
      <c r="C42" s="894"/>
      <c r="D42" s="894"/>
      <c r="E42" s="894"/>
      <c r="F42" s="894"/>
      <c r="G42" s="894"/>
      <c r="H42" s="894"/>
      <c r="I42" s="894"/>
    </row>
    <row r="43" spans="1:13" ht="15">
      <c r="A43" s="894" t="s">
        <v>915</v>
      </c>
      <c r="B43" s="907"/>
      <c r="C43" s="907"/>
      <c r="D43" s="907"/>
      <c r="E43" s="907"/>
      <c r="F43" s="907"/>
      <c r="G43" s="907"/>
      <c r="H43" s="907"/>
      <c r="I43" s="907"/>
      <c r="J43" s="432"/>
      <c r="K43" s="432"/>
      <c r="L43" s="432"/>
      <c r="M43" s="432"/>
    </row>
    <row r="44" spans="1:9" ht="15">
      <c r="A44" s="894"/>
      <c r="B44" s="894"/>
      <c r="C44" s="894"/>
      <c r="D44" s="894"/>
      <c r="E44" s="894"/>
      <c r="F44" s="894"/>
      <c r="G44" s="894"/>
      <c r="H44" s="894"/>
      <c r="I44" s="894"/>
    </row>
    <row r="45" spans="1:9" ht="15">
      <c r="A45" s="894"/>
      <c r="B45" s="894"/>
      <c r="C45" s="894"/>
      <c r="D45" s="894"/>
      <c r="E45" s="894"/>
      <c r="F45" s="894"/>
      <c r="G45" s="894"/>
      <c r="H45" s="894"/>
      <c r="I45" s="894"/>
    </row>
    <row r="46" spans="1:9" ht="15">
      <c r="A46" s="894" t="s">
        <v>878</v>
      </c>
      <c r="B46" s="894"/>
      <c r="C46" s="894"/>
      <c r="D46" s="894"/>
      <c r="E46" s="894"/>
      <c r="F46" s="894"/>
      <c r="G46" s="894"/>
      <c r="H46" s="894"/>
      <c r="I46" s="894"/>
    </row>
    <row r="47" spans="1:9" s="4" customFormat="1" ht="15">
      <c r="A47" s="894" t="s">
        <v>916</v>
      </c>
      <c r="B47" s="894"/>
      <c r="C47" s="894"/>
      <c r="D47" s="894"/>
      <c r="E47" s="894"/>
      <c r="F47" s="894"/>
      <c r="G47" s="894"/>
      <c r="H47" s="894"/>
      <c r="I47" s="894"/>
    </row>
    <row r="48" spans="1:9" ht="15">
      <c r="A48" s="894" t="s">
        <v>917</v>
      </c>
      <c r="B48" s="894"/>
      <c r="C48" s="894"/>
      <c r="D48" s="894"/>
      <c r="E48" s="894"/>
      <c r="F48" s="894"/>
      <c r="G48" s="894"/>
      <c r="H48" s="894"/>
      <c r="I48" s="894"/>
    </row>
    <row r="49" spans="1:9" ht="15">
      <c r="A49" s="866" t="s">
        <v>716</v>
      </c>
      <c r="B49" s="866"/>
      <c r="C49" s="866"/>
      <c r="D49" s="866"/>
      <c r="E49" s="866"/>
      <c r="F49" s="866"/>
      <c r="G49" s="866"/>
      <c r="H49" s="866"/>
      <c r="I49" s="866"/>
    </row>
    <row r="50" spans="1:9" ht="14.25">
      <c r="A50" s="908" t="s">
        <v>621</v>
      </c>
      <c r="B50" s="908"/>
      <c r="C50" s="908"/>
      <c r="D50" s="908"/>
      <c r="E50" s="908"/>
      <c r="F50" s="908"/>
      <c r="G50" s="908"/>
      <c r="H50" s="908"/>
      <c r="I50" s="908"/>
    </row>
    <row r="51" spans="1:9" ht="15">
      <c r="A51" s="866" t="s">
        <v>918</v>
      </c>
      <c r="B51" s="866"/>
      <c r="C51" s="866"/>
      <c r="D51" s="866"/>
      <c r="E51" s="866"/>
      <c r="F51" s="866"/>
      <c r="G51" s="866"/>
      <c r="H51" s="866"/>
      <c r="I51" s="866"/>
    </row>
    <row r="52" spans="1:9" ht="15">
      <c r="A52" s="866"/>
      <c r="B52" s="866"/>
      <c r="C52" s="866"/>
      <c r="D52" s="866"/>
      <c r="E52" s="866"/>
      <c r="F52" s="866"/>
      <c r="G52" s="866"/>
      <c r="H52" s="866"/>
      <c r="I52" s="86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912"/>
      <c r="B1" s="912"/>
      <c r="C1" s="912"/>
      <c r="D1" s="912"/>
      <c r="E1" s="912"/>
      <c r="F1" s="912"/>
      <c r="G1" s="912"/>
      <c r="H1" s="912"/>
      <c r="I1" s="912"/>
      <c r="J1" s="912"/>
      <c r="K1" s="912"/>
      <c r="L1" s="912"/>
    </row>
    <row r="2" spans="1:12" ht="12.75">
      <c r="A2" s="912"/>
      <c r="B2" s="912"/>
      <c r="C2" s="912"/>
      <c r="D2" s="912"/>
      <c r="E2" s="912"/>
      <c r="F2" s="912"/>
      <c r="G2" s="912"/>
      <c r="H2" s="912"/>
      <c r="I2" s="912"/>
      <c r="J2" s="912"/>
      <c r="K2" s="912"/>
      <c r="L2" s="912"/>
    </row>
    <row r="3" spans="1:12" ht="15.75">
      <c r="A3" s="831" t="s">
        <v>919</v>
      </c>
      <c r="B3" s="831"/>
      <c r="C3" s="831"/>
      <c r="D3" s="831"/>
      <c r="E3" s="831"/>
      <c r="F3" s="831"/>
      <c r="G3" s="831"/>
      <c r="H3" s="831"/>
      <c r="I3" s="831"/>
      <c r="J3" s="831"/>
      <c r="K3" s="831"/>
      <c r="L3" s="831"/>
    </row>
    <row r="4" spans="1:12" ht="15.75">
      <c r="A4" s="831"/>
      <c r="B4" s="831"/>
      <c r="C4" s="831"/>
      <c r="D4" s="831"/>
      <c r="E4" s="831"/>
      <c r="F4" s="831"/>
      <c r="G4" s="831"/>
      <c r="H4" s="831"/>
      <c r="I4" s="831"/>
      <c r="J4" s="831"/>
      <c r="K4" s="831"/>
      <c r="L4" s="831"/>
    </row>
    <row r="5" spans="1:12" ht="15.75">
      <c r="A5" s="979" t="s">
        <v>799</v>
      </c>
      <c r="B5" s="979"/>
      <c r="C5" s="979"/>
      <c r="D5" s="979"/>
      <c r="E5" s="979"/>
      <c r="F5" s="979"/>
      <c r="G5" s="979"/>
      <c r="H5" s="937" t="s">
        <v>602</v>
      </c>
      <c r="I5" s="831"/>
      <c r="J5" s="831"/>
      <c r="K5" s="831"/>
      <c r="L5" s="831"/>
    </row>
    <row r="6" spans="1:12" ht="15.75">
      <c r="A6" s="979" t="s">
        <v>800</v>
      </c>
      <c r="B6" s="979"/>
      <c r="C6" s="831"/>
      <c r="D6" s="831"/>
      <c r="E6" s="831"/>
      <c r="F6" s="831"/>
      <c r="G6" s="831"/>
      <c r="H6" s="831"/>
      <c r="I6" s="831"/>
      <c r="J6" s="831"/>
      <c r="K6" s="831"/>
      <c r="L6" s="831"/>
    </row>
    <row r="7" spans="1:12" ht="15.75">
      <c r="A7" s="980"/>
      <c r="B7" s="980"/>
      <c r="C7" s="980"/>
      <c r="D7" s="980"/>
      <c r="E7" s="980"/>
      <c r="F7" s="980"/>
      <c r="G7" s="980"/>
      <c r="H7" s="980"/>
      <c r="I7" s="980"/>
      <c r="J7" s="980"/>
      <c r="K7" s="980"/>
      <c r="L7" s="980"/>
    </row>
    <row r="8" spans="1:12" ht="15.75">
      <c r="A8" s="831" t="s">
        <v>801</v>
      </c>
      <c r="B8" s="831"/>
      <c r="C8" s="831"/>
      <c r="D8" s="831"/>
      <c r="E8" s="831"/>
      <c r="F8" s="831"/>
      <c r="G8" s="831"/>
      <c r="H8" s="831"/>
      <c r="I8" s="831"/>
      <c r="J8" s="831"/>
      <c r="K8" s="831"/>
      <c r="L8" s="831"/>
    </row>
    <row r="9" spans="1:12" ht="48.75" customHeight="1">
      <c r="A9" s="981"/>
      <c r="B9" s="982" t="s">
        <v>802</v>
      </c>
      <c r="C9" s="983"/>
      <c r="D9" s="984" t="s">
        <v>803</v>
      </c>
      <c r="E9" s="985"/>
      <c r="F9" s="986" t="s">
        <v>804</v>
      </c>
      <c r="G9" s="987"/>
      <c r="H9" s="984" t="s">
        <v>805</v>
      </c>
      <c r="I9" s="981"/>
      <c r="J9" s="984" t="s">
        <v>806</v>
      </c>
      <c r="K9" s="981"/>
      <c r="L9" s="981"/>
    </row>
    <row r="10" spans="1:12" ht="15.75">
      <c r="A10" s="981" t="s">
        <v>807</v>
      </c>
      <c r="B10" s="937" t="s">
        <v>602</v>
      </c>
      <c r="C10" s="981"/>
      <c r="D10" s="937" t="s">
        <v>602</v>
      </c>
      <c r="E10" s="981"/>
      <c r="F10" s="937" t="s">
        <v>602</v>
      </c>
      <c r="G10" s="981"/>
      <c r="H10" s="937" t="s">
        <v>602</v>
      </c>
      <c r="I10" s="981"/>
      <c r="J10" s="937" t="s">
        <v>602</v>
      </c>
      <c r="K10" s="981"/>
      <c r="L10" s="981"/>
    </row>
    <row r="11" spans="1:12" ht="110.25">
      <c r="A11" s="983" t="s">
        <v>809</v>
      </c>
      <c r="B11" s="938" t="s">
        <v>602</v>
      </c>
      <c r="C11" s="988"/>
      <c r="D11" s="938" t="s">
        <v>602</v>
      </c>
      <c r="E11" s="988"/>
      <c r="F11" s="938" t="s">
        <v>602</v>
      </c>
      <c r="G11" s="988"/>
      <c r="H11" s="940" t="s">
        <v>602</v>
      </c>
      <c r="I11" s="981"/>
      <c r="J11" s="938" t="s">
        <v>602</v>
      </c>
      <c r="K11" s="981"/>
      <c r="L11" s="981"/>
    </row>
    <row r="12" spans="1:12" ht="15.75">
      <c r="A12" s="981" t="s">
        <v>810</v>
      </c>
      <c r="B12" s="937" t="s">
        <v>602</v>
      </c>
      <c r="C12" s="981"/>
      <c r="D12" s="937" t="s">
        <v>602</v>
      </c>
      <c r="E12" s="981"/>
      <c r="F12" s="937" t="s">
        <v>602</v>
      </c>
      <c r="G12" s="981"/>
      <c r="H12" s="941" t="s">
        <v>602</v>
      </c>
      <c r="I12" s="981"/>
      <c r="J12" s="937" t="s">
        <v>602</v>
      </c>
      <c r="K12" s="981"/>
      <c r="L12" s="981"/>
    </row>
    <row r="13" spans="1:12" ht="15.75">
      <c r="A13" s="989"/>
      <c r="B13" s="989"/>
      <c r="C13" s="989"/>
      <c r="D13" s="989"/>
      <c r="E13" s="989"/>
      <c r="F13" s="989"/>
      <c r="G13" s="989"/>
      <c r="H13" s="989"/>
      <c r="I13" s="989"/>
      <c r="J13" s="989"/>
      <c r="K13" s="989"/>
      <c r="L13" s="989"/>
    </row>
    <row r="14" spans="1:12" ht="15.75">
      <c r="A14" s="990" t="s">
        <v>811</v>
      </c>
      <c r="B14" s="990"/>
      <c r="C14" s="990"/>
      <c r="D14" s="990"/>
      <c r="E14" s="990"/>
      <c r="F14" s="990"/>
      <c r="G14" s="990"/>
      <c r="H14" s="990"/>
      <c r="I14" s="990"/>
      <c r="J14" s="990"/>
      <c r="K14" s="990"/>
      <c r="L14" s="990"/>
    </row>
    <row r="15" spans="1:12" ht="15.75">
      <c r="A15" s="990" t="s">
        <v>812</v>
      </c>
      <c r="B15" s="990"/>
      <c r="C15" s="990"/>
      <c r="D15" s="990"/>
      <c r="E15" s="990"/>
      <c r="F15" s="990"/>
      <c r="G15" s="990"/>
      <c r="H15" s="990"/>
      <c r="I15" s="990"/>
      <c r="J15" s="990"/>
      <c r="K15" s="990"/>
      <c r="L15" s="990"/>
    </row>
    <row r="16" spans="1:12" ht="15.75">
      <c r="A16" s="980"/>
      <c r="B16" s="980"/>
      <c r="C16" s="980"/>
      <c r="D16" s="980"/>
      <c r="E16" s="980"/>
      <c r="F16" s="980"/>
      <c r="G16" s="980"/>
      <c r="H16" s="980"/>
      <c r="I16" s="980"/>
      <c r="J16" s="980"/>
      <c r="K16" s="980"/>
      <c r="L16" s="980"/>
    </row>
    <row r="17" spans="1:12" ht="15.75" customHeight="1">
      <c r="A17" s="991" t="s">
        <v>813</v>
      </c>
      <c r="B17" s="991"/>
      <c r="C17" s="991"/>
      <c r="D17" s="991"/>
      <c r="E17" s="991"/>
      <c r="F17" s="991"/>
      <c r="G17" s="991"/>
      <c r="H17" s="991"/>
      <c r="I17" s="991"/>
      <c r="J17" s="991"/>
      <c r="K17" s="991"/>
      <c r="L17" s="991"/>
    </row>
    <row r="18" spans="1:12" ht="15.75">
      <c r="A18" s="989"/>
      <c r="B18" s="989"/>
      <c r="C18" s="989"/>
      <c r="D18" s="989"/>
      <c r="E18" s="989"/>
      <c r="F18" s="989"/>
      <c r="G18" s="989"/>
      <c r="H18" s="831" t="s">
        <v>814</v>
      </c>
      <c r="I18" s="981"/>
      <c r="J18" s="831" t="s">
        <v>815</v>
      </c>
      <c r="K18" s="989"/>
      <c r="L18" s="989"/>
    </row>
    <row r="19" spans="1:12" ht="15.75">
      <c r="A19" s="990" t="s">
        <v>816</v>
      </c>
      <c r="B19" s="990"/>
      <c r="C19" s="990"/>
      <c r="D19" s="990"/>
      <c r="E19" s="990"/>
      <c r="F19" s="990"/>
      <c r="G19" s="981"/>
      <c r="H19" s="937" t="s">
        <v>602</v>
      </c>
      <c r="I19" s="981"/>
      <c r="J19" s="937" t="s">
        <v>602</v>
      </c>
      <c r="K19" s="989"/>
      <c r="L19" s="989"/>
    </row>
    <row r="20" spans="1:12" ht="15.75">
      <c r="A20" s="990" t="s">
        <v>817</v>
      </c>
      <c r="B20" s="990"/>
      <c r="C20" s="990"/>
      <c r="D20" s="990"/>
      <c r="E20" s="990"/>
      <c r="F20" s="990"/>
      <c r="G20" s="981"/>
      <c r="H20" s="937" t="s">
        <v>602</v>
      </c>
      <c r="I20" s="981"/>
      <c r="J20" s="937" t="s">
        <v>602</v>
      </c>
      <c r="K20" s="989"/>
      <c r="L20" s="989"/>
    </row>
    <row r="21" spans="1:12" ht="15.75">
      <c r="A21" s="990" t="s">
        <v>818</v>
      </c>
      <c r="B21" s="990"/>
      <c r="C21" s="990"/>
      <c r="D21" s="990"/>
      <c r="E21" s="990"/>
      <c r="F21" s="990"/>
      <c r="G21" s="981"/>
      <c r="H21" s="937" t="s">
        <v>602</v>
      </c>
      <c r="I21" s="981"/>
      <c r="J21" s="937" t="s">
        <v>602</v>
      </c>
      <c r="K21" s="989"/>
      <c r="L21" s="989"/>
    </row>
    <row r="22" spans="1:12" ht="15.75">
      <c r="A22" s="990" t="s">
        <v>819</v>
      </c>
      <c r="B22" s="990"/>
      <c r="C22" s="990"/>
      <c r="D22" s="990"/>
      <c r="E22" s="990"/>
      <c r="F22" s="990"/>
      <c r="G22" s="992"/>
      <c r="H22" s="937" t="s">
        <v>602</v>
      </c>
      <c r="I22" s="992"/>
      <c r="J22" s="937" t="s">
        <v>602</v>
      </c>
      <c r="K22" s="831"/>
      <c r="L22" s="831"/>
    </row>
    <row r="23" spans="1:12" ht="15.75">
      <c r="A23" s="990" t="s">
        <v>820</v>
      </c>
      <c r="B23" s="990"/>
      <c r="C23" s="990"/>
      <c r="D23" s="990"/>
      <c r="E23" s="990"/>
      <c r="F23" s="990"/>
      <c r="G23" s="981"/>
      <c r="H23" s="981"/>
      <c r="I23" s="981"/>
      <c r="J23" s="937" t="s">
        <v>602</v>
      </c>
      <c r="K23" s="989"/>
      <c r="L23" s="989"/>
    </row>
    <row r="24" spans="1:12" ht="15.75">
      <c r="A24" s="989"/>
      <c r="B24" s="989"/>
      <c r="C24" s="989"/>
      <c r="D24" s="989"/>
      <c r="E24" s="989"/>
      <c r="F24" s="989"/>
      <c r="G24" s="989"/>
      <c r="H24" s="989"/>
      <c r="I24" s="989"/>
      <c r="J24" s="989"/>
      <c r="K24" s="989"/>
      <c r="L24" s="989"/>
    </row>
    <row r="25" spans="1:12" ht="15.75">
      <c r="A25" s="990" t="s">
        <v>821</v>
      </c>
      <c r="B25" s="990"/>
      <c r="C25" s="990"/>
      <c r="D25" s="990"/>
      <c r="E25" s="990"/>
      <c r="F25" s="990"/>
      <c r="G25" s="990"/>
      <c r="H25" s="990"/>
      <c r="I25" s="990"/>
      <c r="J25" s="990"/>
      <c r="K25" s="990"/>
      <c r="L25" s="990"/>
    </row>
    <row r="26" spans="1:12" ht="15.75">
      <c r="A26" s="990" t="s">
        <v>822</v>
      </c>
      <c r="B26" s="990"/>
      <c r="C26" s="990"/>
      <c r="D26" s="990"/>
      <c r="E26" s="990"/>
      <c r="F26" s="990"/>
      <c r="G26" s="990"/>
      <c r="H26" s="990"/>
      <c r="I26" s="990"/>
      <c r="J26" s="990"/>
      <c r="K26" s="990"/>
      <c r="L26" s="990"/>
    </row>
    <row r="27" spans="1:12" ht="15.75">
      <c r="A27" s="990" t="s">
        <v>823</v>
      </c>
      <c r="B27" s="990"/>
      <c r="C27" s="990"/>
      <c r="D27" s="990"/>
      <c r="E27" s="990"/>
      <c r="F27" s="990"/>
      <c r="G27" s="990"/>
      <c r="H27" s="990"/>
      <c r="I27" s="990"/>
      <c r="J27" s="990"/>
      <c r="K27" s="990"/>
      <c r="L27" s="990"/>
    </row>
    <row r="28" spans="1:12" ht="15.75">
      <c r="A28" s="990" t="s">
        <v>824</v>
      </c>
      <c r="B28" s="990"/>
      <c r="C28" s="990"/>
      <c r="D28" s="990"/>
      <c r="E28" s="990"/>
      <c r="F28" s="990"/>
      <c r="G28" s="990"/>
      <c r="H28" s="990"/>
      <c r="I28" s="990"/>
      <c r="J28" s="990"/>
      <c r="K28" s="990"/>
      <c r="L28" s="990"/>
    </row>
    <row r="29" spans="1:12" ht="15.75">
      <c r="A29" s="993"/>
      <c r="B29" s="993"/>
      <c r="C29" s="993"/>
      <c r="D29" s="993"/>
      <c r="E29" s="993"/>
      <c r="F29" s="993"/>
      <c r="G29" s="993"/>
      <c r="H29" s="993"/>
      <c r="I29" s="993"/>
      <c r="J29" s="993"/>
      <c r="K29" s="993"/>
      <c r="L29" s="993"/>
    </row>
    <row r="30" spans="1:12" ht="15.75">
      <c r="A30" s="994" t="s">
        <v>920</v>
      </c>
      <c r="B30" s="994"/>
      <c r="C30" s="994"/>
      <c r="D30" s="994"/>
      <c r="E30" s="994"/>
      <c r="F30" s="994"/>
      <c r="G30" s="994"/>
      <c r="H30" s="994"/>
      <c r="I30" s="994"/>
      <c r="J30" s="994"/>
      <c r="K30" s="994"/>
      <c r="L30" s="994"/>
    </row>
    <row r="31" spans="1:12" ht="15.75">
      <c r="A31" s="992" t="s">
        <v>921</v>
      </c>
      <c r="B31" s="944"/>
      <c r="C31" s="944"/>
      <c r="D31" s="990" t="s">
        <v>736</v>
      </c>
      <c r="E31" s="990"/>
      <c r="F31" s="990"/>
      <c r="G31" s="990"/>
      <c r="H31" s="990"/>
      <c r="I31" s="990"/>
      <c r="J31" s="990"/>
      <c r="K31" s="990"/>
      <c r="L31" s="990"/>
    </row>
    <row r="32" spans="1:12" ht="15.75">
      <c r="A32" s="981"/>
      <c r="B32" s="990" t="s">
        <v>922</v>
      </c>
      <c r="C32" s="990"/>
      <c r="D32" s="990"/>
      <c r="E32" s="990"/>
      <c r="F32" s="990"/>
      <c r="G32" s="990"/>
      <c r="H32" s="990"/>
      <c r="I32" s="990"/>
      <c r="J32" s="990"/>
      <c r="K32" s="990"/>
      <c r="L32" s="990"/>
    </row>
    <row r="33" spans="1:12" ht="15.75">
      <c r="A33" s="990"/>
      <c r="B33" s="990"/>
      <c r="C33" s="990"/>
      <c r="D33" s="990"/>
      <c r="E33" s="990"/>
      <c r="F33" s="990"/>
      <c r="G33" s="990"/>
      <c r="H33" s="990"/>
      <c r="I33" s="990"/>
      <c r="J33" s="990"/>
      <c r="K33" s="990"/>
      <c r="L33" s="990"/>
    </row>
    <row r="34" spans="1:12" ht="15.75">
      <c r="A34" s="979" t="s">
        <v>923</v>
      </c>
      <c r="B34" s="979"/>
      <c r="C34" s="979"/>
      <c r="D34" s="979"/>
      <c r="E34" s="979"/>
      <c r="F34" s="979"/>
      <c r="G34" s="979"/>
      <c r="H34" s="979"/>
      <c r="I34" s="979"/>
      <c r="J34" s="979"/>
      <c r="K34" s="979"/>
      <c r="L34" s="979"/>
    </row>
    <row r="35" spans="1:12" ht="15.75">
      <c r="A35" s="937"/>
      <c r="B35" s="990" t="s">
        <v>736</v>
      </c>
      <c r="C35" s="990"/>
      <c r="D35" s="990"/>
      <c r="E35" s="990"/>
      <c r="F35" s="990"/>
      <c r="G35" s="990"/>
      <c r="H35" s="990"/>
      <c r="I35" s="990"/>
      <c r="J35" s="990"/>
      <c r="K35" s="990"/>
      <c r="L35" s="990"/>
    </row>
    <row r="36" spans="1:12" ht="15.75">
      <c r="A36" s="990" t="s">
        <v>924</v>
      </c>
      <c r="B36" s="990"/>
      <c r="C36" s="989"/>
      <c r="D36" s="989"/>
      <c r="E36" s="989"/>
      <c r="F36" s="989"/>
      <c r="G36" s="989"/>
      <c r="H36" s="989"/>
      <c r="I36" s="989"/>
      <c r="J36" s="989"/>
      <c r="K36" s="989"/>
      <c r="L36" s="989"/>
    </row>
    <row r="37" spans="1:12" ht="15.75">
      <c r="A37" s="995"/>
      <c r="B37" s="995"/>
      <c r="C37" s="995"/>
      <c r="D37" s="995"/>
      <c r="E37" s="995"/>
      <c r="F37" s="995"/>
      <c r="G37" s="995"/>
      <c r="H37" s="995"/>
      <c r="I37" s="995"/>
      <c r="J37" s="995"/>
      <c r="K37" s="995"/>
      <c r="L37" s="995"/>
    </row>
    <row r="38" spans="1:12" ht="15.75">
      <c r="A38" s="831" t="s">
        <v>829</v>
      </c>
      <c r="B38" s="831"/>
      <c r="C38" s="831"/>
      <c r="D38" s="831"/>
      <c r="E38" s="831"/>
      <c r="F38" s="831"/>
      <c r="G38" s="831"/>
      <c r="H38" s="831"/>
      <c r="I38" s="831"/>
      <c r="J38" s="831"/>
      <c r="K38" s="831"/>
      <c r="L38" s="831"/>
    </row>
    <row r="39" spans="1:12" ht="15.75">
      <c r="A39" s="990" t="s">
        <v>830</v>
      </c>
      <c r="B39" s="990"/>
      <c r="C39" s="990"/>
      <c r="D39" s="990"/>
      <c r="E39" s="990"/>
      <c r="F39" s="990"/>
      <c r="G39" s="990"/>
      <c r="H39" s="990"/>
      <c r="I39" s="990"/>
      <c r="J39" s="990"/>
      <c r="K39" s="990"/>
      <c r="L39" s="990"/>
    </row>
    <row r="40" spans="1:12" ht="15.75">
      <c r="A40" s="990" t="s">
        <v>831</v>
      </c>
      <c r="B40" s="990"/>
      <c r="C40" s="990"/>
      <c r="D40" s="990"/>
      <c r="E40" s="990"/>
      <c r="F40" s="990"/>
      <c r="G40" s="990"/>
      <c r="H40" s="990"/>
      <c r="I40" s="990"/>
      <c r="J40" s="990"/>
      <c r="K40" s="990"/>
      <c r="L40" s="990"/>
    </row>
    <row r="41" spans="1:12" ht="15.75">
      <c r="A41" s="990" t="s">
        <v>832</v>
      </c>
      <c r="B41" s="990"/>
      <c r="C41" s="990"/>
      <c r="D41" s="990"/>
      <c r="E41" s="990"/>
      <c r="F41" s="990"/>
      <c r="G41" s="990"/>
      <c r="H41" s="990"/>
      <c r="I41" s="990"/>
      <c r="J41" s="990"/>
      <c r="K41" s="990"/>
      <c r="L41" s="990"/>
    </row>
    <row r="42" spans="1:12" ht="15.75">
      <c r="A42" s="981"/>
      <c r="B42" s="990" t="s">
        <v>833</v>
      </c>
      <c r="C42" s="990"/>
      <c r="D42" s="990"/>
      <c r="E42" s="990"/>
      <c r="F42" s="990"/>
      <c r="G42" s="990"/>
      <c r="H42" s="990"/>
      <c r="I42" s="981"/>
      <c r="J42" s="937" t="s">
        <v>602</v>
      </c>
      <c r="K42" s="981"/>
      <c r="L42" s="981"/>
    </row>
    <row r="43" spans="1:13" ht="15.75">
      <c r="A43" s="981"/>
      <c r="B43" s="996" t="s">
        <v>834</v>
      </c>
      <c r="C43" s="996"/>
      <c r="D43" s="996"/>
      <c r="E43" s="996"/>
      <c r="F43" s="996"/>
      <c r="G43" s="996"/>
      <c r="H43" s="996"/>
      <c r="I43" s="997"/>
      <c r="J43" s="937" t="s">
        <v>602</v>
      </c>
      <c r="K43" s="997"/>
      <c r="L43" s="997"/>
      <c r="M43" s="432"/>
    </row>
    <row r="44" spans="1:12" ht="12.75" customHeight="1">
      <c r="A44" s="981"/>
      <c r="B44" s="981"/>
      <c r="C44" s="981"/>
      <c r="D44" s="981"/>
      <c r="E44" s="981"/>
      <c r="F44" s="981"/>
      <c r="G44" s="981"/>
      <c r="H44" s="981"/>
      <c r="I44" s="981"/>
      <c r="J44" s="981"/>
      <c r="K44" s="981"/>
      <c r="L44" s="981"/>
    </row>
    <row r="45" spans="1:12" ht="12.75" customHeight="1">
      <c r="A45" s="829" t="s">
        <v>925</v>
      </c>
      <c r="B45" s="829"/>
      <c r="C45" s="829"/>
      <c r="D45" s="829"/>
      <c r="E45" s="829"/>
      <c r="F45" s="829"/>
      <c r="G45" s="829"/>
      <c r="H45" s="829"/>
      <c r="I45" s="829"/>
      <c r="J45" s="829"/>
      <c r="K45" s="829"/>
      <c r="L45" s="829"/>
    </row>
    <row r="46" spans="1:12" ht="12.75" customHeight="1">
      <c r="A46" s="981"/>
      <c r="B46" s="981"/>
      <c r="C46" s="981"/>
      <c r="D46" s="981"/>
      <c r="E46" s="981"/>
      <c r="F46" s="981"/>
      <c r="G46" s="981"/>
      <c r="H46" s="981"/>
      <c r="I46" s="981"/>
      <c r="J46" s="981"/>
      <c r="K46" s="981"/>
      <c r="L46" s="98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924" t="s">
        <v>926</v>
      </c>
      <c r="B1" s="924"/>
      <c r="C1" s="924"/>
      <c r="D1" s="924"/>
      <c r="E1" s="924"/>
      <c r="F1" s="924"/>
      <c r="G1" s="924"/>
      <c r="H1" s="924"/>
      <c r="I1" s="924"/>
    </row>
    <row r="2" spans="1:9" s="4" customFormat="1" ht="15">
      <c r="A2" s="998" t="s">
        <v>927</v>
      </c>
      <c r="B2" s="998"/>
      <c r="C2" s="998"/>
      <c r="D2" s="998"/>
      <c r="E2" s="998"/>
      <c r="F2" s="998"/>
      <c r="G2" s="998"/>
      <c r="H2" s="998"/>
      <c r="I2" s="998"/>
    </row>
    <row r="3" spans="1:9" s="4" customFormat="1" ht="12.75">
      <c r="A3" s="924"/>
      <c r="B3" s="924"/>
      <c r="C3" s="924"/>
      <c r="D3" s="924"/>
      <c r="E3" s="924"/>
      <c r="F3" s="924"/>
      <c r="G3" s="924"/>
      <c r="H3" s="924"/>
      <c r="I3" s="924"/>
    </row>
    <row r="4" spans="1:9" ht="33">
      <c r="A4" s="909" t="s">
        <v>894</v>
      </c>
      <c r="B4" s="909"/>
      <c r="C4" s="909"/>
      <c r="D4" s="909"/>
      <c r="E4" s="909"/>
      <c r="F4" s="909"/>
      <c r="G4" s="909"/>
      <c r="H4" s="909"/>
      <c r="I4" s="909"/>
    </row>
    <row r="5" spans="1:9" ht="14.25" customHeight="1">
      <c r="A5" s="909" t="s">
        <v>928</v>
      </c>
      <c r="B5" s="909"/>
      <c r="C5" s="909"/>
      <c r="D5" s="909"/>
      <c r="E5" s="909"/>
      <c r="F5" s="909"/>
      <c r="G5" s="909"/>
      <c r="H5" s="909"/>
      <c r="I5" s="909"/>
    </row>
    <row r="6" spans="1:9" ht="14.25" customHeight="1">
      <c r="A6" s="909"/>
      <c r="B6" s="909"/>
      <c r="C6" s="909"/>
      <c r="D6" s="909"/>
      <c r="E6" s="909"/>
      <c r="F6" s="909"/>
      <c r="G6" s="909"/>
      <c r="H6" s="909"/>
      <c r="I6" s="909"/>
    </row>
    <row r="7" spans="1:9" ht="12.75">
      <c r="A7" s="910"/>
      <c r="B7" s="910"/>
      <c r="C7" s="910"/>
      <c r="D7" s="910"/>
      <c r="E7" s="910"/>
      <c r="F7" s="910"/>
      <c r="G7" s="910"/>
      <c r="H7" s="910"/>
      <c r="I7" s="910"/>
    </row>
    <row r="8" spans="1:9" ht="15">
      <c r="A8" s="894" t="s">
        <v>641</v>
      </c>
      <c r="B8" s="895" t="str">
        <f>(eff_desc)</f>
        <v>SBO-BOOKER ISD (2022)</v>
      </c>
      <c r="C8" s="895"/>
      <c r="D8" s="895"/>
      <c r="E8" s="895"/>
      <c r="F8" s="895"/>
      <c r="G8" s="895"/>
      <c r="H8" s="895"/>
      <c r="I8" s="895"/>
    </row>
    <row r="9" spans="1:9" ht="15">
      <c r="A9" s="894" t="s">
        <v>896</v>
      </c>
      <c r="B9" s="894"/>
      <c r="C9" s="894"/>
      <c r="D9" s="977">
        <f>(timeofmeeting)</f>
        <v>0</v>
      </c>
      <c r="E9" s="999">
        <f>(dateofmeeting)</f>
        <v>0</v>
      </c>
      <c r="F9" s="999"/>
      <c r="G9" s="999"/>
      <c r="H9" s="1000"/>
      <c r="I9" s="1000"/>
    </row>
    <row r="10" spans="1:9" ht="15">
      <c r="A10" s="863" t="s">
        <v>765</v>
      </c>
      <c r="B10" s="895">
        <f>(nameofroom_building_physicallocation)</f>
        <v>0</v>
      </c>
      <c r="C10" s="895"/>
      <c r="D10" s="895"/>
      <c r="E10" s="895"/>
      <c r="F10" s="895"/>
      <c r="G10" s="895"/>
      <c r="H10" s="895"/>
      <c r="I10" s="895"/>
    </row>
    <row r="11" spans="1:9" ht="15">
      <c r="A11" s="895">
        <f>(city_state)</f>
        <v>0</v>
      </c>
      <c r="B11" s="895"/>
      <c r="C11" s="895"/>
      <c r="D11" s="895"/>
      <c r="E11" s="895"/>
      <c r="F11" s="895"/>
      <c r="G11" s="895"/>
      <c r="H11" s="895"/>
      <c r="I11" s="895"/>
    </row>
    <row r="12" spans="1:9" ht="15">
      <c r="A12" s="894"/>
      <c r="B12" s="894"/>
      <c r="C12" s="894"/>
      <c r="D12" s="894"/>
      <c r="E12" s="894"/>
      <c r="F12" s="894"/>
      <c r="G12" s="894"/>
      <c r="H12" s="894"/>
      <c r="I12" s="894"/>
    </row>
    <row r="13" spans="1:9" ht="15">
      <c r="A13" s="894"/>
      <c r="B13" s="894"/>
      <c r="C13" s="894"/>
      <c r="D13" s="894"/>
      <c r="E13" s="894"/>
      <c r="F13" s="894"/>
      <c r="G13" s="894"/>
      <c r="H13" s="894"/>
      <c r="I13" s="894"/>
    </row>
    <row r="14" spans="1:9" ht="14.25">
      <c r="A14" s="906" t="s">
        <v>929</v>
      </c>
      <c r="B14" s="906"/>
      <c r="C14" s="906"/>
      <c r="D14" s="906"/>
      <c r="E14" s="906"/>
      <c r="F14" s="906"/>
      <c r="G14" s="906"/>
      <c r="H14" s="906"/>
      <c r="I14" s="906"/>
    </row>
    <row r="15" spans="1:9" ht="14.25">
      <c r="A15" s="906" t="s">
        <v>930</v>
      </c>
      <c r="B15" s="906"/>
      <c r="C15" s="906"/>
      <c r="D15" s="906"/>
      <c r="E15" s="906"/>
      <c r="F15" s="906"/>
      <c r="G15" s="906"/>
      <c r="H15" s="906"/>
      <c r="I15" s="906"/>
    </row>
    <row r="16" spans="1:9" ht="15">
      <c r="A16" s="898"/>
      <c r="B16" s="898"/>
      <c r="C16" s="898"/>
      <c r="D16" s="898"/>
      <c r="E16" s="898"/>
      <c r="F16" s="898"/>
      <c r="G16" s="898"/>
      <c r="H16" s="898"/>
      <c r="I16" s="898"/>
    </row>
    <row r="17" spans="1:9" ht="15">
      <c r="A17" s="895"/>
      <c r="B17" s="895"/>
      <c r="C17" s="895"/>
      <c r="D17" s="895"/>
      <c r="E17" s="895"/>
      <c r="F17" s="895"/>
      <c r="G17" s="895"/>
      <c r="H17" s="895"/>
      <c r="I17" s="895"/>
    </row>
    <row r="18" spans="1:9" ht="15">
      <c r="A18" s="903"/>
      <c r="B18" s="903"/>
      <c r="C18" s="903"/>
      <c r="D18" s="903"/>
      <c r="E18" s="903"/>
      <c r="F18" s="903"/>
      <c r="G18" s="903"/>
      <c r="H18" s="903"/>
      <c r="I18" s="903"/>
    </row>
    <row r="19" spans="1:9" ht="15">
      <c r="A19" s="898"/>
      <c r="B19" s="898"/>
      <c r="C19" s="898"/>
      <c r="D19" s="898"/>
      <c r="E19" s="898"/>
      <c r="F19" s="898"/>
      <c r="G19" s="898"/>
      <c r="H19" s="898"/>
      <c r="I19" s="898"/>
    </row>
    <row r="20" spans="1:9" ht="14.25">
      <c r="A20" s="893" t="s">
        <v>778</v>
      </c>
      <c r="B20" s="893"/>
      <c r="C20" s="893"/>
      <c r="D20" s="893"/>
      <c r="E20" s="893"/>
      <c r="F20" s="893"/>
      <c r="G20" s="893"/>
      <c r="H20" s="893"/>
      <c r="I20" s="893"/>
    </row>
    <row r="21" spans="1:9" ht="15">
      <c r="A21" s="898"/>
      <c r="B21" s="898"/>
      <c r="C21" s="898"/>
      <c r="D21" s="898"/>
      <c r="E21" s="898"/>
      <c r="F21" s="898"/>
      <c r="G21" s="898"/>
      <c r="H21" s="898"/>
      <c r="I21" s="898"/>
    </row>
    <row r="22" spans="1:9" ht="15">
      <c r="A22" s="894" t="s">
        <v>779</v>
      </c>
      <c r="B22" s="894"/>
      <c r="C22" s="894"/>
      <c r="D22" s="894"/>
      <c r="E22" s="894"/>
      <c r="F22" s="894"/>
      <c r="G22" s="894"/>
      <c r="H22" s="894"/>
      <c r="I22" s="894"/>
    </row>
    <row r="23" spans="1:9" ht="15">
      <c r="A23" s="894" t="s">
        <v>780</v>
      </c>
      <c r="B23" s="894"/>
      <c r="C23" s="894"/>
      <c r="D23" s="894"/>
      <c r="E23" s="894"/>
      <c r="F23" s="894"/>
      <c r="G23" s="894"/>
      <c r="H23" s="894"/>
      <c r="I23" s="894"/>
    </row>
    <row r="24" spans="1:9" ht="15">
      <c r="A24" s="894" t="s">
        <v>781</v>
      </c>
      <c r="B24" s="894"/>
      <c r="C24" s="894"/>
      <c r="D24" s="894"/>
      <c r="E24" s="894"/>
      <c r="F24" s="894"/>
      <c r="G24" s="894"/>
      <c r="H24" s="894"/>
      <c r="I24" s="894"/>
    </row>
    <row r="25" spans="1:9" ht="15">
      <c r="A25" s="894"/>
      <c r="B25" s="894"/>
      <c r="C25" s="894"/>
      <c r="D25" s="894"/>
      <c r="E25" s="894"/>
      <c r="F25" s="894"/>
      <c r="G25" s="894"/>
      <c r="H25" s="894"/>
      <c r="I25" s="894"/>
    </row>
    <row r="26" spans="1:9" ht="15">
      <c r="A26" s="894" t="s">
        <v>782</v>
      </c>
      <c r="B26" s="894"/>
      <c r="C26" s="894"/>
      <c r="D26" s="1001"/>
      <c r="E26" s="863" t="s">
        <v>931</v>
      </c>
      <c r="F26" s="1001"/>
      <c r="G26" s="863" t="s">
        <v>932</v>
      </c>
      <c r="H26" s="898"/>
      <c r="I26" s="898"/>
    </row>
    <row r="27" spans="1:9" ht="15">
      <c r="A27" s="894" t="s">
        <v>785</v>
      </c>
      <c r="B27" s="894"/>
      <c r="C27" s="894"/>
      <c r="D27" s="1002"/>
      <c r="E27" s="863" t="s">
        <v>931</v>
      </c>
      <c r="F27" s="1003"/>
      <c r="G27" s="863" t="s">
        <v>932</v>
      </c>
      <c r="H27" s="898"/>
      <c r="I27" s="898"/>
    </row>
    <row r="28" spans="1:9" ht="15">
      <c r="A28" s="894" t="s">
        <v>786</v>
      </c>
      <c r="B28" s="894"/>
      <c r="C28" s="894"/>
      <c r="D28" s="1002"/>
      <c r="E28" s="863" t="s">
        <v>931</v>
      </c>
      <c r="F28" s="1002"/>
      <c r="G28" s="863" t="s">
        <v>932</v>
      </c>
      <c r="H28" s="898"/>
      <c r="I28" s="898"/>
    </row>
    <row r="29" spans="1:9" ht="15">
      <c r="A29" s="898"/>
      <c r="B29" s="898"/>
      <c r="C29" s="898"/>
      <c r="D29" s="898"/>
      <c r="E29" s="898"/>
      <c r="F29" s="898"/>
      <c r="G29" s="898"/>
      <c r="H29" s="898"/>
      <c r="I29" s="898"/>
    </row>
    <row r="30" spans="1:9" ht="15">
      <c r="A30" s="898"/>
      <c r="B30" s="898"/>
      <c r="C30" s="898"/>
      <c r="D30" s="898"/>
      <c r="E30" s="898"/>
      <c r="F30" s="898"/>
      <c r="G30" s="898"/>
      <c r="H30" s="898"/>
      <c r="I30" s="898"/>
    </row>
    <row r="31" spans="1:9" ht="15">
      <c r="A31" s="898"/>
      <c r="B31" s="898"/>
      <c r="C31" s="898"/>
      <c r="D31" s="898"/>
      <c r="E31" s="898"/>
      <c r="F31" s="898"/>
      <c r="G31" s="898"/>
      <c r="H31" s="898"/>
      <c r="I31" s="898"/>
    </row>
    <row r="32" spans="1:9" ht="15">
      <c r="A32" s="898"/>
      <c r="B32" s="898"/>
      <c r="C32" s="898"/>
      <c r="D32" s="898"/>
      <c r="E32" s="898"/>
      <c r="F32" s="898"/>
      <c r="G32" s="898"/>
      <c r="H32" s="898"/>
      <c r="I32" s="898"/>
    </row>
    <row r="33" spans="1:9" ht="15">
      <c r="A33" s="898"/>
      <c r="B33" s="898"/>
      <c r="C33" s="898"/>
      <c r="D33" s="898"/>
      <c r="E33" s="898"/>
      <c r="F33" s="898"/>
      <c r="G33" s="898"/>
      <c r="H33" s="898"/>
      <c r="I33" s="898"/>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1004"/>
      <c r="B36" s="1004"/>
      <c r="C36" s="1004"/>
      <c r="D36" s="1004"/>
      <c r="E36" s="1004"/>
      <c r="F36" s="1004"/>
      <c r="G36" s="1004"/>
      <c r="H36" s="1004"/>
      <c r="I36" s="1004"/>
    </row>
    <row r="37" spans="1:9" ht="15">
      <c r="A37" s="898"/>
      <c r="B37" s="898"/>
      <c r="C37" s="898"/>
      <c r="D37" s="898"/>
      <c r="E37" s="898"/>
      <c r="F37" s="898"/>
      <c r="G37" s="898"/>
      <c r="H37" s="898"/>
      <c r="I37" s="898"/>
    </row>
    <row r="38" spans="1:9" ht="15">
      <c r="A38" s="894"/>
      <c r="B38" s="894"/>
      <c r="C38" s="894"/>
      <c r="D38" s="894"/>
      <c r="E38" s="894"/>
      <c r="F38" s="894"/>
      <c r="G38" s="894"/>
      <c r="H38" s="894"/>
      <c r="I38" s="894"/>
    </row>
    <row r="39" spans="1:9" ht="15">
      <c r="A39" s="894"/>
      <c r="B39" s="894"/>
      <c r="C39" s="894"/>
      <c r="D39" s="894"/>
      <c r="E39" s="894"/>
      <c r="F39" s="894"/>
      <c r="G39" s="894"/>
      <c r="H39" s="894"/>
      <c r="I39" s="894"/>
    </row>
    <row r="40" spans="1:9" ht="15">
      <c r="A40" s="894"/>
      <c r="B40" s="894"/>
      <c r="C40" s="894"/>
      <c r="D40" s="894"/>
      <c r="E40" s="894"/>
      <c r="F40" s="894"/>
      <c r="G40" s="894"/>
      <c r="H40" s="894"/>
      <c r="I40" s="894"/>
    </row>
    <row r="41" spans="1:9" ht="15">
      <c r="A41" s="898"/>
      <c r="B41" s="898"/>
      <c r="C41" s="898"/>
      <c r="D41" s="898"/>
      <c r="E41" s="898"/>
      <c r="F41" s="898"/>
      <c r="G41" s="898"/>
      <c r="H41" s="898"/>
      <c r="I41" s="898"/>
    </row>
    <row r="42" spans="1:9" ht="15">
      <c r="A42" s="894"/>
      <c r="B42" s="894"/>
      <c r="C42" s="894"/>
      <c r="D42" s="894"/>
      <c r="E42" s="894"/>
      <c r="F42" s="894"/>
      <c r="G42" s="894"/>
      <c r="H42" s="894"/>
      <c r="I42" s="894"/>
    </row>
    <row r="43" spans="1:9" ht="14.25">
      <c r="A43" s="906"/>
      <c r="B43" s="906"/>
      <c r="C43" s="906"/>
      <c r="D43" s="906"/>
      <c r="E43" s="906"/>
      <c r="F43" s="906"/>
      <c r="G43" s="906"/>
      <c r="H43" s="906"/>
      <c r="I43" s="906"/>
    </row>
    <row r="44" spans="1:9" ht="15">
      <c r="A44" s="898"/>
      <c r="B44" s="898"/>
      <c r="C44" s="898"/>
      <c r="D44" s="898"/>
      <c r="E44" s="898"/>
      <c r="F44" s="898"/>
      <c r="G44" s="898"/>
      <c r="H44" s="898"/>
      <c r="I44" s="898"/>
    </row>
    <row r="45" spans="1:13" ht="15">
      <c r="A45" s="894"/>
      <c r="B45" s="907"/>
      <c r="C45" s="907"/>
      <c r="D45" s="907"/>
      <c r="E45" s="907"/>
      <c r="F45" s="907"/>
      <c r="G45" s="907"/>
      <c r="H45" s="907"/>
      <c r="I45" s="907"/>
      <c r="J45" s="432"/>
      <c r="K45" s="432"/>
      <c r="L45" s="432"/>
      <c r="M45" s="432"/>
    </row>
    <row r="46" spans="1:9" ht="15">
      <c r="A46" s="894"/>
      <c r="B46" s="894"/>
      <c r="C46" s="894"/>
      <c r="D46" s="894"/>
      <c r="E46" s="894"/>
      <c r="F46" s="894"/>
      <c r="G46" s="894"/>
      <c r="H46" s="894"/>
      <c r="I46" s="894"/>
    </row>
    <row r="47" spans="1:9" ht="15">
      <c r="A47" s="894"/>
      <c r="B47" s="894"/>
      <c r="C47" s="894"/>
      <c r="D47" s="894"/>
      <c r="E47" s="894"/>
      <c r="F47" s="894"/>
      <c r="G47" s="894"/>
      <c r="H47" s="894"/>
      <c r="I47" s="894"/>
    </row>
    <row r="48" spans="1:9" ht="15">
      <c r="A48" s="894"/>
      <c r="B48" s="894"/>
      <c r="C48" s="894"/>
      <c r="D48" s="894"/>
      <c r="E48" s="894"/>
      <c r="F48" s="894"/>
      <c r="G48" s="894"/>
      <c r="H48" s="894"/>
      <c r="I48" s="894"/>
    </row>
    <row r="49" spans="1:9" ht="15">
      <c r="A49" s="894"/>
      <c r="B49" s="894"/>
      <c r="C49" s="894"/>
      <c r="D49" s="894"/>
      <c r="E49" s="894"/>
      <c r="F49" s="894"/>
      <c r="G49" s="894"/>
      <c r="H49" s="894"/>
      <c r="I49" s="894"/>
    </row>
    <row r="50" spans="1:9" ht="15">
      <c r="A50" s="894"/>
      <c r="B50" s="894"/>
      <c r="C50" s="894"/>
      <c r="D50" s="894"/>
      <c r="E50" s="894"/>
      <c r="F50" s="894"/>
      <c r="G50" s="894"/>
      <c r="H50" s="894"/>
      <c r="I50" s="894"/>
    </row>
    <row r="51" spans="1:9" ht="15">
      <c r="A51" s="894" t="s">
        <v>933</v>
      </c>
      <c r="B51" s="894"/>
      <c r="C51" s="894"/>
      <c r="D51" s="894"/>
      <c r="E51" s="894"/>
      <c r="F51" s="894"/>
      <c r="G51" s="894"/>
      <c r="H51" s="894"/>
      <c r="I51" s="894"/>
    </row>
    <row r="52" spans="1:9" ht="15">
      <c r="A52" s="894"/>
      <c r="B52" s="894"/>
      <c r="C52" s="894"/>
      <c r="D52" s="894"/>
      <c r="E52" s="894"/>
      <c r="F52" s="894"/>
      <c r="G52" s="894"/>
      <c r="H52" s="894"/>
      <c r="I52" s="894"/>
    </row>
    <row r="53" spans="1:9" ht="15">
      <c r="A53" s="1005" t="s">
        <v>934</v>
      </c>
      <c r="B53" s="1005"/>
      <c r="C53" s="1005"/>
      <c r="D53" s="1005"/>
      <c r="E53" s="1005"/>
      <c r="F53" s="1005"/>
      <c r="G53" s="1005"/>
      <c r="H53" s="1005"/>
      <c r="I53" s="1005"/>
    </row>
    <row r="54" spans="1:9" ht="14.25">
      <c r="A54" s="1006" t="s">
        <v>621</v>
      </c>
      <c r="B54" s="1006"/>
      <c r="C54" s="1006"/>
      <c r="D54" s="1006"/>
      <c r="E54" s="1006"/>
      <c r="F54" s="1006"/>
      <c r="G54" s="1006"/>
      <c r="H54" s="1006"/>
      <c r="I54" s="1006"/>
    </row>
    <row r="55" spans="1:9" ht="15">
      <c r="A55" s="1005" t="s">
        <v>935</v>
      </c>
      <c r="B55" s="1005"/>
      <c r="C55" s="1005"/>
      <c r="D55" s="1005"/>
      <c r="E55" s="1005"/>
      <c r="F55" s="1005"/>
      <c r="G55" s="1005"/>
      <c r="H55" s="1005"/>
      <c r="I55" s="1005"/>
    </row>
    <row r="56" spans="1:9" ht="15">
      <c r="A56" s="894"/>
      <c r="B56" s="894"/>
      <c r="C56" s="894"/>
      <c r="D56" s="894"/>
      <c r="E56" s="894"/>
      <c r="F56" s="894"/>
      <c r="G56" s="894"/>
      <c r="H56" s="894"/>
      <c r="I56" s="8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24" t="s">
        <v>936</v>
      </c>
      <c r="B1" s="924"/>
      <c r="C1" s="924"/>
      <c r="D1" s="924"/>
      <c r="E1" s="924"/>
      <c r="F1" s="924"/>
      <c r="G1" s="924"/>
      <c r="H1" s="924"/>
      <c r="I1" s="924"/>
    </row>
    <row r="2" spans="1:9" ht="33">
      <c r="A2" s="909"/>
      <c r="B2" s="909"/>
      <c r="C2" s="909" t="s">
        <v>937</v>
      </c>
      <c r="D2" s="909"/>
      <c r="E2" s="909"/>
      <c r="F2" s="909">
        <f>(eff_apyr)</f>
        <v>2022</v>
      </c>
      <c r="G2" s="1007" t="s">
        <v>938</v>
      </c>
      <c r="H2" s="1007"/>
      <c r="I2" s="909"/>
    </row>
    <row r="3" spans="1:9" ht="14.25" customHeight="1">
      <c r="A3" s="909" t="s">
        <v>939</v>
      </c>
      <c r="B3" s="909"/>
      <c r="C3" s="909"/>
      <c r="D3" s="909"/>
      <c r="E3" s="909"/>
      <c r="F3" s="909"/>
      <c r="G3" s="909"/>
      <c r="H3" s="909"/>
      <c r="I3" s="909"/>
    </row>
    <row r="4" spans="1:9" ht="15" customHeight="1">
      <c r="A4" s="909"/>
      <c r="B4" s="909"/>
      <c r="C4" s="909"/>
      <c r="D4" s="909"/>
      <c r="E4" s="909"/>
      <c r="F4" s="909"/>
      <c r="G4" s="909"/>
      <c r="H4" s="909"/>
      <c r="I4" s="909"/>
    </row>
    <row r="5" spans="1:9" ht="33">
      <c r="A5" s="909">
        <f>(countyormunicipality)</f>
        <v>0</v>
      </c>
      <c r="B5" s="909"/>
      <c r="C5" s="909"/>
      <c r="D5" s="909"/>
      <c r="E5" s="909"/>
      <c r="F5" s="909"/>
      <c r="G5" s="909"/>
      <c r="H5" s="909"/>
      <c r="I5" s="909"/>
    </row>
    <row r="6" spans="1:9" ht="14.25">
      <c r="A6" s="893"/>
      <c r="B6" s="893"/>
      <c r="C6" s="893"/>
      <c r="D6" s="893"/>
      <c r="E6" s="893"/>
      <c r="F6" s="893"/>
      <c r="G6" s="893"/>
      <c r="H6" s="893"/>
      <c r="I6" s="893"/>
    </row>
    <row r="7" spans="1:9" ht="15">
      <c r="A7" s="898"/>
      <c r="B7" s="898"/>
      <c r="C7" s="898"/>
      <c r="D7" s="898"/>
      <c r="E7" s="898"/>
      <c r="F7" s="898"/>
      <c r="G7" s="898"/>
      <c r="H7" s="898"/>
      <c r="I7" s="898"/>
    </row>
    <row r="8" spans="1:9" ht="15">
      <c r="A8" s="894" t="s">
        <v>940</v>
      </c>
      <c r="B8" s="1008"/>
      <c r="C8" s="1008"/>
      <c r="D8" s="894" t="s">
        <v>941</v>
      </c>
      <c r="E8" s="894"/>
      <c r="F8" s="894"/>
      <c r="G8" s="894"/>
      <c r="H8" s="894"/>
      <c r="I8" s="894"/>
    </row>
    <row r="9" spans="1:9" ht="15">
      <c r="A9" s="895">
        <f>(countyormunicipality)</f>
        <v>0</v>
      </c>
      <c r="B9" s="895"/>
      <c r="C9" s="895"/>
      <c r="D9" s="895"/>
      <c r="E9" s="895"/>
      <c r="F9" s="894" t="s">
        <v>942</v>
      </c>
      <c r="G9" s="894"/>
      <c r="H9" s="894"/>
      <c r="I9" s="894"/>
    </row>
    <row r="10" spans="1:9" ht="15">
      <c r="A10" s="894"/>
      <c r="B10" s="894"/>
      <c r="C10" s="894"/>
      <c r="D10" s="894"/>
      <c r="E10" s="894"/>
      <c r="F10" s="894"/>
      <c r="G10" s="894"/>
      <c r="H10" s="894"/>
      <c r="I10" s="894"/>
    </row>
    <row r="11" spans="1:9" ht="15">
      <c r="A11" s="898"/>
      <c r="B11" s="898"/>
      <c r="C11" s="898"/>
      <c r="D11" s="898"/>
      <c r="E11" s="898"/>
      <c r="F11" s="898"/>
      <c r="G11" s="898"/>
      <c r="H11" s="898"/>
      <c r="I11" s="898"/>
    </row>
    <row r="12" spans="1:9" ht="15">
      <c r="A12" s="898"/>
      <c r="B12" s="894" t="s">
        <v>943</v>
      </c>
      <c r="C12" s="894"/>
      <c r="D12" s="894"/>
      <c r="E12" s="1009" t="s">
        <v>602</v>
      </c>
      <c r="F12" s="1010"/>
      <c r="G12" s="863" t="s">
        <v>944</v>
      </c>
      <c r="H12" s="898"/>
      <c r="I12" s="898"/>
    </row>
    <row r="13" spans="1:9" ht="15">
      <c r="A13" s="898"/>
      <c r="B13" s="894" t="s">
        <v>945</v>
      </c>
      <c r="C13" s="894"/>
      <c r="D13" s="894"/>
      <c r="E13" s="866" t="s">
        <v>602</v>
      </c>
      <c r="F13" s="1011"/>
      <c r="G13" s="863" t="s">
        <v>944</v>
      </c>
      <c r="H13" s="898"/>
      <c r="I13" s="898"/>
    </row>
    <row r="14" spans="1:9" ht="15">
      <c r="A14" s="898"/>
      <c r="B14" s="894" t="s">
        <v>946</v>
      </c>
      <c r="C14" s="894"/>
      <c r="D14" s="894"/>
      <c r="E14" s="866" t="s">
        <v>602</v>
      </c>
      <c r="F14" s="1011"/>
      <c r="G14" s="863" t="s">
        <v>944</v>
      </c>
      <c r="H14" s="898"/>
      <c r="I14" s="898"/>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c r="B17" s="894"/>
      <c r="C17" s="894"/>
      <c r="D17" s="894"/>
      <c r="E17" s="894"/>
      <c r="F17" s="894"/>
      <c r="G17" s="894"/>
      <c r="H17" s="894"/>
      <c r="I17" s="894"/>
    </row>
    <row r="18" spans="1:9" ht="15">
      <c r="A18" s="894" t="s">
        <v>947</v>
      </c>
      <c r="B18" s="894"/>
      <c r="C18" s="894"/>
      <c r="D18" s="894"/>
      <c r="E18" s="894"/>
      <c r="F18" s="894"/>
      <c r="G18" s="894"/>
      <c r="H18" s="894"/>
      <c r="I18" s="894"/>
    </row>
    <row r="19" spans="1:9" ht="15">
      <c r="A19" s="895">
        <f>(countyormunicipality)</f>
        <v>0</v>
      </c>
      <c r="B19" s="895"/>
      <c r="C19" s="894" t="s">
        <v>948</v>
      </c>
      <c r="D19" s="894"/>
      <c r="E19" s="894"/>
      <c r="F19" s="894"/>
      <c r="G19" s="895">
        <f>(eff_txyr)</f>
        <v>2021</v>
      </c>
      <c r="H19" s="894" t="s">
        <v>949</v>
      </c>
      <c r="I19" s="894"/>
    </row>
    <row r="20" spans="1:9" ht="15">
      <c r="A20" s="894" t="s">
        <v>950</v>
      </c>
      <c r="B20" s="895">
        <f>(eff_apyr)</f>
        <v>2022</v>
      </c>
      <c r="C20" s="895"/>
      <c r="D20" s="894" t="s">
        <v>951</v>
      </c>
      <c r="E20" s="894"/>
      <c r="F20" s="894"/>
      <c r="G20" s="894"/>
      <c r="H20" s="894"/>
      <c r="I20" s="894"/>
    </row>
    <row r="21" spans="1:9" ht="15">
      <c r="A21" s="898"/>
      <c r="B21" s="898"/>
      <c r="C21" s="898"/>
      <c r="D21" s="898"/>
      <c r="E21" s="898"/>
      <c r="F21" s="898"/>
      <c r="G21" s="898"/>
      <c r="H21" s="898"/>
      <c r="I21" s="898"/>
    </row>
    <row r="22" spans="1:9" ht="15">
      <c r="A22" s="898"/>
      <c r="B22" s="898"/>
      <c r="C22" s="898"/>
      <c r="D22" s="898"/>
      <c r="E22" s="898"/>
      <c r="F22" s="898"/>
      <c r="G22" s="898"/>
      <c r="H22" s="898"/>
      <c r="I22" s="898"/>
    </row>
    <row r="23" spans="1:9" ht="15">
      <c r="A23" s="894"/>
      <c r="B23" s="894"/>
      <c r="C23" s="894"/>
      <c r="D23" s="894"/>
      <c r="E23" s="894"/>
      <c r="F23" s="894"/>
      <c r="G23" s="894"/>
      <c r="H23" s="894"/>
      <c r="I23" s="894"/>
    </row>
    <row r="24" spans="1:9" ht="15">
      <c r="A24" s="898"/>
      <c r="B24" s="898"/>
      <c r="C24" s="898"/>
      <c r="D24" s="898"/>
      <c r="E24" s="898"/>
      <c r="F24" s="898"/>
      <c r="G24" s="898"/>
      <c r="H24" s="898"/>
      <c r="I24" s="898"/>
    </row>
    <row r="25" spans="1:9" ht="14.25">
      <c r="A25" s="906" t="s">
        <v>952</v>
      </c>
      <c r="B25" s="906"/>
      <c r="C25" s="906"/>
      <c r="D25" s="906"/>
      <c r="E25" s="906"/>
      <c r="F25" s="906"/>
      <c r="G25" s="906"/>
      <c r="H25" s="906"/>
      <c r="I25" s="906"/>
    </row>
    <row r="26" spans="1:9" ht="15">
      <c r="A26" s="898" t="s">
        <v>953</v>
      </c>
      <c r="B26" s="898"/>
      <c r="C26" s="898"/>
      <c r="D26" s="898"/>
      <c r="E26" s="898"/>
      <c r="F26" s="898"/>
      <c r="G26" s="898"/>
      <c r="H26" s="898"/>
      <c r="I26" s="898"/>
    </row>
    <row r="27" spans="1:9" ht="15">
      <c r="A27" s="898"/>
      <c r="B27" s="898"/>
      <c r="C27" s="898"/>
      <c r="D27" s="898"/>
      <c r="E27" s="898"/>
      <c r="F27" s="898"/>
      <c r="G27" s="898"/>
      <c r="H27" s="898"/>
      <c r="I27" s="898"/>
    </row>
    <row r="28" spans="1:9" ht="15">
      <c r="A28" s="898"/>
      <c r="B28" s="898"/>
      <c r="C28" s="898"/>
      <c r="D28" s="898"/>
      <c r="E28" s="898"/>
      <c r="F28" s="898"/>
      <c r="G28" s="898"/>
      <c r="H28" s="898"/>
      <c r="I28" s="898"/>
    </row>
    <row r="29" spans="1:9" ht="15">
      <c r="A29" s="894" t="s">
        <v>954</v>
      </c>
      <c r="B29" s="894"/>
      <c r="C29" s="894"/>
      <c r="D29" s="894"/>
      <c r="E29" s="894"/>
      <c r="F29" s="894"/>
      <c r="G29" s="894"/>
      <c r="H29" s="894"/>
      <c r="I29" s="894"/>
    </row>
    <row r="30" spans="1:9" ht="15">
      <c r="A30" s="925">
        <f>(nameofcountyormunicipaltaxassessor_collector)</f>
        <v>0</v>
      </c>
      <c r="B30" s="925"/>
      <c r="C30" s="925"/>
      <c r="D30" s="925"/>
      <c r="E30" s="925"/>
      <c r="F30" s="925"/>
      <c r="G30" s="894"/>
      <c r="H30" s="894"/>
      <c r="I30" s="894"/>
    </row>
    <row r="31" spans="1:9" ht="15">
      <c r="A31" s="1012">
        <f>(countyormunicipality)</f>
        <v>0</v>
      </c>
      <c r="B31" s="1012"/>
      <c r="C31" s="1012"/>
      <c r="D31" s="1012"/>
      <c r="E31" s="1012"/>
      <c r="F31" s="1012"/>
      <c r="G31" s="894" t="s">
        <v>955</v>
      </c>
      <c r="H31" s="894"/>
      <c r="I31" s="894"/>
    </row>
    <row r="32" spans="1:9" ht="15">
      <c r="A32" s="1013">
        <f>(address)</f>
        <v>0</v>
      </c>
      <c r="B32" s="1013"/>
      <c r="C32" s="1013"/>
      <c r="D32" s="1013"/>
      <c r="E32" s="1013"/>
      <c r="F32" s="1013"/>
      <c r="G32" s="1013"/>
      <c r="H32" s="1013"/>
      <c r="I32" s="1013"/>
    </row>
    <row r="33" spans="1:9" ht="15">
      <c r="A33" s="1012">
        <f>(telephonenumber)</f>
        <v>0</v>
      </c>
      <c r="B33" s="1012"/>
      <c r="C33" s="1012"/>
      <c r="D33" s="1012"/>
      <c r="E33" s="1012"/>
      <c r="F33" s="1012"/>
      <c r="G33" s="903"/>
      <c r="H33" s="903"/>
      <c r="I33" s="903"/>
    </row>
    <row r="34" spans="1:9" ht="15">
      <c r="A34" s="925">
        <f>(emailaddress)</f>
        <v>0</v>
      </c>
      <c r="B34" s="925"/>
      <c r="C34" s="925"/>
      <c r="D34" s="925"/>
      <c r="E34" s="925"/>
      <c r="F34" s="925"/>
      <c r="G34" s="925"/>
      <c r="H34" s="925"/>
      <c r="I34" s="925"/>
    </row>
    <row r="35" spans="1:9" ht="15">
      <c r="A35" s="1012">
        <f>(websiteaddress)</f>
        <v>0</v>
      </c>
      <c r="B35" s="1012"/>
      <c r="C35" s="1012"/>
      <c r="D35" s="1012"/>
      <c r="E35" s="1012"/>
      <c r="F35" s="1012"/>
      <c r="G35" s="1012"/>
      <c r="H35" s="1012"/>
      <c r="I35" s="1012"/>
    </row>
    <row r="36" spans="1:9" ht="15">
      <c r="A36" s="894"/>
      <c r="B36" s="894"/>
      <c r="C36" s="894"/>
      <c r="D36" s="894"/>
      <c r="E36" s="894"/>
      <c r="F36" s="894"/>
      <c r="G36" s="894"/>
      <c r="H36" s="894"/>
      <c r="I36" s="894"/>
    </row>
    <row r="37" spans="1:9" ht="15">
      <c r="A37" s="894"/>
      <c r="B37" s="894"/>
      <c r="C37" s="894"/>
      <c r="D37" s="894"/>
      <c r="E37" s="894"/>
      <c r="F37" s="894"/>
      <c r="G37" s="894"/>
      <c r="H37" s="894"/>
      <c r="I37" s="894"/>
    </row>
    <row r="38" spans="1:9" ht="15">
      <c r="A38" s="894"/>
      <c r="B38" s="894"/>
      <c r="C38" s="894"/>
      <c r="D38" s="894"/>
      <c r="E38" s="894"/>
      <c r="F38" s="894"/>
      <c r="G38" s="894"/>
      <c r="H38" s="894"/>
      <c r="I38" s="894"/>
    </row>
    <row r="39" spans="1:9" ht="15">
      <c r="A39" s="898"/>
      <c r="B39" s="898"/>
      <c r="C39" s="898"/>
      <c r="D39" s="898"/>
      <c r="E39" s="898"/>
      <c r="F39" s="898"/>
      <c r="G39" s="898"/>
      <c r="H39" s="898"/>
      <c r="I39" s="898"/>
    </row>
    <row r="40" spans="1:9" ht="15">
      <c r="A40" s="898"/>
      <c r="B40" s="898"/>
      <c r="C40" s="898"/>
      <c r="D40" s="898"/>
      <c r="E40" s="898"/>
      <c r="F40" s="898"/>
      <c r="G40" s="898"/>
      <c r="H40" s="898"/>
      <c r="I40" s="898"/>
    </row>
    <row r="41" spans="1:9" ht="14.25">
      <c r="A41" s="893"/>
      <c r="B41" s="893"/>
      <c r="C41" s="893"/>
      <c r="D41" s="893"/>
      <c r="E41" s="893"/>
      <c r="F41" s="893"/>
      <c r="G41" s="893"/>
      <c r="H41" s="893"/>
      <c r="I41" s="893"/>
    </row>
    <row r="42" spans="1:9" ht="15">
      <c r="A42" s="898"/>
      <c r="B42" s="898"/>
      <c r="C42" s="898"/>
      <c r="D42" s="898"/>
      <c r="E42" s="898"/>
      <c r="F42" s="898"/>
      <c r="G42" s="898"/>
      <c r="H42" s="898"/>
      <c r="I42" s="898"/>
    </row>
    <row r="43" spans="1:9" ht="15">
      <c r="A43" s="863"/>
      <c r="B43" s="863"/>
      <c r="C43" s="863"/>
      <c r="D43" s="863"/>
      <c r="E43" s="863"/>
      <c r="F43" s="863"/>
      <c r="G43" s="863"/>
      <c r="H43" s="863"/>
      <c r="I43" s="863"/>
    </row>
    <row r="44" spans="1:9" ht="15">
      <c r="A44" s="863"/>
      <c r="B44" s="863"/>
      <c r="C44" s="863"/>
      <c r="D44" s="863"/>
      <c r="E44" s="863"/>
      <c r="F44" s="863"/>
      <c r="G44" s="863"/>
      <c r="H44" s="863"/>
      <c r="I44" s="863"/>
    </row>
    <row r="45" spans="1:9" ht="15">
      <c r="A45" s="863"/>
      <c r="B45" s="863"/>
      <c r="C45" s="863"/>
      <c r="D45" s="863"/>
      <c r="E45" s="863"/>
      <c r="F45" s="863"/>
      <c r="G45" s="863"/>
      <c r="H45" s="863"/>
      <c r="I45" s="863"/>
    </row>
    <row r="46" spans="1:9" ht="15">
      <c r="A46" s="863"/>
      <c r="B46" s="863"/>
      <c r="C46" s="863"/>
      <c r="D46" s="863"/>
      <c r="E46" s="863"/>
      <c r="F46" s="863"/>
      <c r="G46" s="863"/>
      <c r="H46" s="863"/>
      <c r="I46" s="863"/>
    </row>
    <row r="47" spans="1:9" ht="15">
      <c r="A47" s="863"/>
      <c r="B47" s="863"/>
      <c r="C47" s="863"/>
      <c r="D47" s="863"/>
      <c r="E47" s="863"/>
      <c r="F47" s="863"/>
      <c r="G47" s="863"/>
      <c r="H47" s="863"/>
      <c r="I47" s="863"/>
    </row>
    <row r="48" spans="1:9" ht="15">
      <c r="A48" s="863"/>
      <c r="B48" s="863"/>
      <c r="C48" s="863"/>
      <c r="D48" s="863"/>
      <c r="E48" s="863"/>
      <c r="F48" s="863"/>
      <c r="G48" s="863"/>
      <c r="H48" s="863"/>
      <c r="I48" s="863"/>
    </row>
    <row r="49" spans="1:9" ht="15">
      <c r="A49" s="863"/>
      <c r="B49" s="863"/>
      <c r="C49" s="863"/>
      <c r="D49" s="863"/>
      <c r="E49" s="863"/>
      <c r="F49" s="863"/>
      <c r="G49" s="863"/>
      <c r="H49" s="863"/>
      <c r="I49" s="863"/>
    </row>
    <row r="50" spans="1:9" ht="15">
      <c r="A50" s="863"/>
      <c r="B50" s="863"/>
      <c r="C50" s="863"/>
      <c r="D50" s="863"/>
      <c r="E50" s="863"/>
      <c r="F50" s="863"/>
      <c r="G50" s="863"/>
      <c r="H50" s="863"/>
      <c r="I50" s="863"/>
    </row>
    <row r="51" spans="1:9" ht="15">
      <c r="A51" s="863"/>
      <c r="B51" s="863"/>
      <c r="C51" s="863"/>
      <c r="D51" s="863"/>
      <c r="E51" s="863"/>
      <c r="F51" s="863"/>
      <c r="G51" s="863"/>
      <c r="H51" s="863"/>
      <c r="I51" s="863"/>
    </row>
    <row r="52" spans="1:9" ht="15">
      <c r="A52" s="863"/>
      <c r="B52" s="863"/>
      <c r="C52" s="863"/>
      <c r="D52" s="863"/>
      <c r="E52" s="863"/>
      <c r="F52" s="863"/>
      <c r="G52" s="863"/>
      <c r="H52" s="863"/>
      <c r="I52" s="863"/>
    </row>
    <row r="53" spans="1:9" ht="15">
      <c r="A53" s="863"/>
      <c r="B53" s="863"/>
      <c r="C53" s="863"/>
      <c r="D53" s="863"/>
      <c r="E53" s="863"/>
      <c r="F53" s="863"/>
      <c r="G53" s="863"/>
      <c r="H53" s="863"/>
      <c r="I53" s="863"/>
    </row>
    <row r="54" spans="1:9" ht="15">
      <c r="A54" s="894"/>
      <c r="B54" s="894"/>
      <c r="C54" s="894"/>
      <c r="D54" s="894"/>
      <c r="E54" s="894"/>
      <c r="F54" s="894"/>
      <c r="G54" s="894"/>
      <c r="H54" s="894"/>
      <c r="I54" s="894"/>
    </row>
    <row r="55" spans="1:9" ht="15">
      <c r="A55" s="894"/>
      <c r="B55" s="894"/>
      <c r="C55" s="894"/>
      <c r="D55" s="894"/>
      <c r="E55" s="894"/>
      <c r="F55" s="894"/>
      <c r="G55" s="894"/>
      <c r="H55" s="894"/>
      <c r="I55" s="894"/>
    </row>
    <row r="56" spans="1:9" ht="15">
      <c r="A56" s="894"/>
      <c r="B56" s="894"/>
      <c r="C56" s="894"/>
      <c r="D56" s="894"/>
      <c r="E56" s="894"/>
      <c r="F56" s="894"/>
      <c r="G56" s="894"/>
      <c r="H56" s="894"/>
      <c r="I56" s="894"/>
    </row>
    <row r="57" spans="1:9" ht="15">
      <c r="A57" s="894"/>
      <c r="B57" s="894"/>
      <c r="C57" s="894"/>
      <c r="D57" s="894"/>
      <c r="E57" s="894"/>
      <c r="F57" s="894"/>
      <c r="G57" s="894"/>
      <c r="H57" s="894"/>
      <c r="I57" s="894"/>
    </row>
    <row r="58" spans="1:9" ht="15">
      <c r="A58" s="894"/>
      <c r="B58" s="894"/>
      <c r="C58" s="894"/>
      <c r="D58" s="894"/>
      <c r="E58" s="894"/>
      <c r="F58" s="894"/>
      <c r="G58" s="894"/>
      <c r="H58" s="894"/>
      <c r="I58" s="894"/>
    </row>
    <row r="59" spans="1:9" ht="15">
      <c r="A59" s="894"/>
      <c r="B59" s="894"/>
      <c r="C59" s="894"/>
      <c r="D59" s="894"/>
      <c r="E59" s="894"/>
      <c r="F59" s="894"/>
      <c r="G59" s="894"/>
      <c r="H59" s="894"/>
      <c r="I59" s="894"/>
    </row>
    <row r="60" spans="1:9" ht="15">
      <c r="A60" s="894"/>
      <c r="B60" s="894"/>
      <c r="C60" s="894"/>
      <c r="D60" s="894"/>
      <c r="E60" s="894"/>
      <c r="F60" s="894"/>
      <c r="G60" s="894"/>
      <c r="H60" s="894"/>
      <c r="I60" s="894"/>
    </row>
    <row r="61" spans="1:9" ht="15">
      <c r="A61" s="894"/>
      <c r="B61" s="894"/>
      <c r="C61" s="894"/>
      <c r="D61" s="894"/>
      <c r="E61" s="894"/>
      <c r="F61" s="894"/>
      <c r="G61" s="894"/>
      <c r="H61" s="894"/>
      <c r="I61" s="894"/>
    </row>
    <row r="62" spans="1:9" ht="15">
      <c r="A62" s="894"/>
      <c r="B62" s="894"/>
      <c r="C62" s="894"/>
      <c r="D62" s="894"/>
      <c r="E62" s="894"/>
      <c r="F62" s="894"/>
      <c r="G62" s="894"/>
      <c r="H62" s="894"/>
      <c r="I62" s="894"/>
    </row>
    <row r="63" spans="1:9" ht="15">
      <c r="A63" s="894"/>
      <c r="B63" s="894"/>
      <c r="C63" s="894"/>
      <c r="D63" s="894"/>
      <c r="E63" s="894"/>
      <c r="F63" s="894"/>
      <c r="G63" s="894"/>
      <c r="H63" s="894"/>
      <c r="I63" s="894"/>
    </row>
    <row r="64" spans="1:9" ht="15">
      <c r="A64" s="894"/>
      <c r="B64" s="894"/>
      <c r="C64" s="894"/>
      <c r="D64" s="894"/>
      <c r="E64" s="894"/>
      <c r="F64" s="894"/>
      <c r="G64" s="894"/>
      <c r="H64" s="894"/>
      <c r="I64" s="894"/>
    </row>
    <row r="65" spans="1:9" ht="15">
      <c r="A65" s="894"/>
      <c r="B65" s="894"/>
      <c r="C65" s="894"/>
      <c r="D65" s="894"/>
      <c r="E65" s="894"/>
      <c r="F65" s="894"/>
      <c r="G65" s="894"/>
      <c r="H65" s="894"/>
      <c r="I65" s="8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24" t="s">
        <v>956</v>
      </c>
      <c r="B1" s="924"/>
      <c r="C1" s="924"/>
      <c r="D1" s="924"/>
      <c r="E1" s="924"/>
      <c r="F1" s="924"/>
      <c r="G1" s="924"/>
      <c r="H1" s="924"/>
      <c r="I1" s="924"/>
    </row>
    <row r="2" spans="1:9" ht="33">
      <c r="A2" s="909"/>
      <c r="B2" s="909"/>
      <c r="C2" s="1014" t="s">
        <v>957</v>
      </c>
      <c r="D2" s="1014"/>
      <c r="E2" s="1014"/>
      <c r="F2" s="909">
        <f>SUM(eff_apyr)</f>
        <v>2022</v>
      </c>
      <c r="G2" s="1007" t="s">
        <v>938</v>
      </c>
      <c r="H2" s="1007"/>
      <c r="I2" s="909"/>
    </row>
    <row r="3" spans="1:9" ht="14.25" customHeight="1">
      <c r="A3" s="909" t="s">
        <v>939</v>
      </c>
      <c r="B3" s="909"/>
      <c r="C3" s="909"/>
      <c r="D3" s="909"/>
      <c r="E3" s="909"/>
      <c r="F3" s="909"/>
      <c r="G3" s="909"/>
      <c r="H3" s="909"/>
      <c r="I3" s="909"/>
    </row>
    <row r="4" spans="1:9" ht="14.25" customHeight="1">
      <c r="A4" s="909"/>
      <c r="B4" s="909"/>
      <c r="C4" s="909"/>
      <c r="D4" s="909"/>
      <c r="E4" s="909"/>
      <c r="F4" s="909"/>
      <c r="G4" s="909"/>
      <c r="H4" s="909"/>
      <c r="I4" s="909"/>
    </row>
    <row r="5" spans="1:9" ht="33">
      <c r="A5" s="909">
        <f>(countyormunicipality)</f>
        <v>0</v>
      </c>
      <c r="B5" s="909"/>
      <c r="C5" s="909"/>
      <c r="D5" s="909"/>
      <c r="E5" s="909"/>
      <c r="F5" s="909"/>
      <c r="G5" s="909"/>
      <c r="H5" s="909"/>
      <c r="I5" s="909"/>
    </row>
    <row r="6" spans="1:9" ht="14.25">
      <c r="A6" s="893"/>
      <c r="B6" s="893"/>
      <c r="C6" s="893"/>
      <c r="D6" s="893"/>
      <c r="E6" s="893"/>
      <c r="F6" s="893"/>
      <c r="G6" s="893"/>
      <c r="H6" s="893"/>
      <c r="I6" s="893"/>
    </row>
    <row r="7" spans="1:9" ht="12.75">
      <c r="A7" s="910"/>
      <c r="B7" s="910"/>
      <c r="C7" s="910"/>
      <c r="D7" s="910"/>
      <c r="E7" s="910"/>
      <c r="F7" s="910"/>
      <c r="G7" s="910"/>
      <c r="H7" s="910"/>
      <c r="I7" s="910"/>
    </row>
    <row r="8" spans="1:9" ht="15">
      <c r="A8" s="894" t="s">
        <v>940</v>
      </c>
      <c r="B8" s="1008"/>
      <c r="C8" s="1008"/>
      <c r="D8" s="894" t="s">
        <v>941</v>
      </c>
      <c r="E8" s="894"/>
      <c r="F8" s="894"/>
      <c r="G8" s="894"/>
      <c r="H8" s="894"/>
      <c r="I8" s="894"/>
    </row>
    <row r="9" spans="1:9" ht="15">
      <c r="A9" s="895">
        <f>(countyormunicipality)</f>
        <v>0</v>
      </c>
      <c r="B9" s="895"/>
      <c r="C9" s="895"/>
      <c r="D9" s="895"/>
      <c r="E9" s="895"/>
      <c r="F9" s="894" t="s">
        <v>958</v>
      </c>
      <c r="G9" s="894"/>
      <c r="H9" s="894"/>
      <c r="I9" s="894"/>
    </row>
    <row r="10" spans="1:9" ht="15">
      <c r="A10" s="905" t="s">
        <v>959</v>
      </c>
      <c r="B10" s="905"/>
      <c r="C10" s="905"/>
      <c r="D10" s="905"/>
      <c r="E10" s="905"/>
      <c r="F10" s="894"/>
      <c r="G10" s="894"/>
      <c r="H10" s="894"/>
      <c r="I10" s="894"/>
    </row>
    <row r="11" spans="1:9" s="4" customFormat="1" ht="15">
      <c r="A11" s="898"/>
      <c r="B11" s="898"/>
      <c r="C11" s="898"/>
      <c r="D11" s="898"/>
      <c r="E11" s="898"/>
      <c r="F11" s="898"/>
      <c r="G11" s="898"/>
      <c r="H11" s="898"/>
      <c r="I11" s="898"/>
    </row>
    <row r="12" spans="1:9" s="4" customFormat="1" ht="15">
      <c r="A12" s="894" t="s">
        <v>960</v>
      </c>
      <c r="B12" s="894"/>
      <c r="C12" s="898">
        <f>(countyormunicipality)</f>
        <v>0</v>
      </c>
      <c r="D12" s="898"/>
      <c r="E12" s="898"/>
      <c r="F12" s="898"/>
      <c r="G12" s="894" t="s">
        <v>961</v>
      </c>
      <c r="H12" s="894"/>
      <c r="I12" s="894"/>
    </row>
    <row r="13" spans="1:9" s="4" customFormat="1" ht="16.5" customHeight="1">
      <c r="A13" s="894" t="s">
        <v>962</v>
      </c>
      <c r="B13" s="894"/>
      <c r="C13" s="894"/>
      <c r="D13" s="871"/>
      <c r="E13" s="871"/>
      <c r="F13" s="871"/>
      <c r="G13" s="871"/>
      <c r="H13" s="871"/>
      <c r="I13" s="871"/>
    </row>
    <row r="14" spans="1:12" ht="15">
      <c r="A14" s="898"/>
      <c r="B14" s="898"/>
      <c r="C14" s="898"/>
      <c r="D14" s="898"/>
      <c r="E14" s="898"/>
      <c r="F14" s="898"/>
      <c r="G14" s="898"/>
      <c r="H14" s="898"/>
      <c r="I14" s="898"/>
      <c r="L14" s="4"/>
    </row>
    <row r="15" spans="1:9" ht="15">
      <c r="A15" s="894" t="s">
        <v>943</v>
      </c>
      <c r="B15" s="894"/>
      <c r="C15" s="894"/>
      <c r="D15" s="894"/>
      <c r="E15" s="1009" t="s">
        <v>602</v>
      </c>
      <c r="F15" s="1010"/>
      <c r="G15" s="863" t="s">
        <v>944</v>
      </c>
      <c r="H15" s="898"/>
      <c r="I15" s="898"/>
    </row>
    <row r="16" spans="1:9" ht="15">
      <c r="A16" s="894" t="s">
        <v>945</v>
      </c>
      <c r="B16" s="894"/>
      <c r="C16" s="894"/>
      <c r="D16" s="894"/>
      <c r="E16" s="866" t="s">
        <v>602</v>
      </c>
      <c r="F16" s="1011"/>
      <c r="G16" s="863" t="s">
        <v>944</v>
      </c>
      <c r="H16" s="898"/>
      <c r="I16" s="898"/>
    </row>
    <row r="17" spans="1:9" ht="15">
      <c r="A17" s="894" t="s">
        <v>946</v>
      </c>
      <c r="B17" s="894"/>
      <c r="C17" s="894"/>
      <c r="D17" s="894"/>
      <c r="E17" s="866" t="s">
        <v>602</v>
      </c>
      <c r="F17" s="1011"/>
      <c r="G17" s="863" t="s">
        <v>944</v>
      </c>
      <c r="H17" s="898"/>
      <c r="I17" s="898"/>
    </row>
    <row r="18" spans="1:9" ht="15">
      <c r="A18" s="894" t="s">
        <v>963</v>
      </c>
      <c r="B18" s="894"/>
      <c r="C18" s="894"/>
      <c r="D18" s="894"/>
      <c r="E18" s="866" t="s">
        <v>602</v>
      </c>
      <c r="F18" s="902"/>
      <c r="G18" s="863" t="s">
        <v>944</v>
      </c>
      <c r="H18" s="898"/>
      <c r="I18" s="898"/>
    </row>
    <row r="19" spans="1:9" ht="15">
      <c r="A19" s="898"/>
      <c r="B19" s="898"/>
      <c r="C19" s="898"/>
      <c r="D19" s="898"/>
      <c r="E19" s="898"/>
      <c r="F19" s="898"/>
      <c r="G19" s="898"/>
      <c r="H19" s="898"/>
      <c r="I19" s="898"/>
    </row>
    <row r="20" spans="1:9" ht="15">
      <c r="A20" s="894" t="s">
        <v>947</v>
      </c>
      <c r="B20" s="894"/>
      <c r="C20" s="894"/>
      <c r="D20" s="894"/>
      <c r="E20" s="894"/>
      <c r="F20" s="894"/>
      <c r="G20" s="894"/>
      <c r="H20" s="894"/>
      <c r="I20" s="894"/>
    </row>
    <row r="21" spans="1:9" ht="15">
      <c r="A21" s="895">
        <f>(countyormunicipality)</f>
        <v>0</v>
      </c>
      <c r="B21" s="895"/>
      <c r="C21" s="894" t="s">
        <v>948</v>
      </c>
      <c r="D21" s="894"/>
      <c r="E21" s="894"/>
      <c r="F21" s="894"/>
      <c r="G21" s="1015">
        <f>(eff_txyr)</f>
        <v>2021</v>
      </c>
      <c r="H21" s="894" t="s">
        <v>949</v>
      </c>
      <c r="I21" s="894"/>
    </row>
    <row r="22" spans="1:9" ht="15">
      <c r="A22" s="894" t="s">
        <v>950</v>
      </c>
      <c r="B22" s="895">
        <f>(eff_apyr)</f>
        <v>2022</v>
      </c>
      <c r="C22" s="895"/>
      <c r="D22" s="894" t="s">
        <v>951</v>
      </c>
      <c r="E22" s="894"/>
      <c r="F22" s="894"/>
      <c r="G22" s="894"/>
      <c r="H22" s="894"/>
      <c r="I22" s="894"/>
    </row>
    <row r="23" spans="1:9" ht="15">
      <c r="A23" s="898"/>
      <c r="B23" s="898"/>
      <c r="C23" s="898"/>
      <c r="D23" s="898"/>
      <c r="E23" s="898"/>
      <c r="F23" s="898"/>
      <c r="G23" s="898"/>
      <c r="H23" s="898"/>
      <c r="I23" s="898"/>
    </row>
    <row r="24" spans="1:9" ht="15">
      <c r="A24" s="894" t="s">
        <v>964</v>
      </c>
      <c r="B24" s="894"/>
      <c r="C24" s="894"/>
      <c r="D24" s="894"/>
      <c r="E24" s="894"/>
      <c r="F24" s="895">
        <f>(countyormunicipality)</f>
        <v>0</v>
      </c>
      <c r="G24" s="895"/>
      <c r="H24" s="863" t="s">
        <v>965</v>
      </c>
      <c r="I24" s="863"/>
    </row>
    <row r="25" spans="1:9" ht="15">
      <c r="A25" s="894" t="s">
        <v>966</v>
      </c>
      <c r="B25" s="894"/>
      <c r="C25" s="894"/>
      <c r="D25" s="894"/>
      <c r="E25" s="894"/>
      <c r="F25" s="894"/>
      <c r="G25" s="894"/>
      <c r="H25" s="894"/>
      <c r="I25" s="894"/>
    </row>
    <row r="26" spans="1:9" ht="15">
      <c r="A26" s="898"/>
      <c r="B26" s="898"/>
      <c r="C26" s="898"/>
      <c r="D26" s="898"/>
      <c r="E26" s="898"/>
      <c r="F26" s="898"/>
      <c r="G26" s="898"/>
      <c r="H26" s="898"/>
      <c r="I26" s="898"/>
    </row>
    <row r="27" spans="1:9" ht="14.25">
      <c r="A27" s="906" t="s">
        <v>952</v>
      </c>
      <c r="B27" s="906"/>
      <c r="C27" s="906"/>
      <c r="D27" s="906"/>
      <c r="E27" s="906"/>
      <c r="F27" s="906"/>
      <c r="G27" s="906"/>
      <c r="H27" s="906"/>
      <c r="I27" s="906"/>
    </row>
    <row r="28" spans="1:9" ht="15">
      <c r="A28" s="898" t="s">
        <v>953</v>
      </c>
      <c r="B28" s="898"/>
      <c r="C28" s="898"/>
      <c r="D28" s="898"/>
      <c r="E28" s="898"/>
      <c r="F28" s="898"/>
      <c r="G28" s="898"/>
      <c r="H28" s="898"/>
      <c r="I28" s="898"/>
    </row>
    <row r="29" spans="1:9" ht="15">
      <c r="A29" s="898"/>
      <c r="B29" s="898"/>
      <c r="C29" s="898"/>
      <c r="D29" s="898"/>
      <c r="E29" s="898"/>
      <c r="F29" s="898"/>
      <c r="G29" s="898"/>
      <c r="H29" s="898"/>
      <c r="I29" s="898"/>
    </row>
    <row r="30" spans="1:9" ht="15">
      <c r="A30" s="898"/>
      <c r="B30" s="898"/>
      <c r="C30" s="898"/>
      <c r="D30" s="898"/>
      <c r="E30" s="898"/>
      <c r="F30" s="898"/>
      <c r="G30" s="898"/>
      <c r="H30" s="898"/>
      <c r="I30" s="898"/>
    </row>
    <row r="31" spans="1:9" ht="15">
      <c r="A31" s="894" t="s">
        <v>954</v>
      </c>
      <c r="B31" s="894"/>
      <c r="C31" s="894"/>
      <c r="D31" s="894"/>
      <c r="E31" s="894"/>
      <c r="F31" s="894"/>
      <c r="G31" s="894"/>
      <c r="H31" s="894"/>
      <c r="I31" s="894"/>
    </row>
    <row r="32" spans="1:9" ht="15">
      <c r="A32" s="925">
        <f>(nameofcountyormunicipaltaxassessor_collector)</f>
        <v>0</v>
      </c>
      <c r="B32" s="925"/>
      <c r="C32" s="925"/>
      <c r="D32" s="925"/>
      <c r="E32" s="925"/>
      <c r="F32" s="925"/>
      <c r="G32" s="894"/>
      <c r="H32" s="894"/>
      <c r="I32" s="894"/>
    </row>
    <row r="33" spans="1:9" ht="15">
      <c r="A33" s="1012">
        <f>(countyormunicipality)</f>
        <v>0</v>
      </c>
      <c r="B33" s="1012"/>
      <c r="C33" s="1012"/>
      <c r="D33" s="1012"/>
      <c r="E33" s="1012"/>
      <c r="F33" s="1012"/>
      <c r="G33" s="894" t="s">
        <v>955</v>
      </c>
      <c r="H33" s="894"/>
      <c r="I33" s="894"/>
    </row>
    <row r="34" spans="1:9" ht="15">
      <c r="A34" s="925">
        <f>(address)</f>
        <v>0</v>
      </c>
      <c r="B34" s="925"/>
      <c r="C34" s="925"/>
      <c r="D34" s="925"/>
      <c r="E34" s="925"/>
      <c r="F34" s="925"/>
      <c r="G34" s="925"/>
      <c r="H34" s="925"/>
      <c r="I34" s="925"/>
    </row>
    <row r="35" spans="1:9" ht="15">
      <c r="A35" s="1016">
        <f>(telephonenumber)</f>
        <v>0</v>
      </c>
      <c r="B35" s="1016"/>
      <c r="C35" s="1016"/>
      <c r="D35" s="1016"/>
      <c r="E35" s="1016"/>
      <c r="F35" s="1016"/>
      <c r="G35" s="905"/>
      <c r="H35" s="905"/>
      <c r="I35" s="905"/>
    </row>
    <row r="36" spans="1:9" ht="15">
      <c r="A36" s="925">
        <f>(emailaddress)</f>
        <v>0</v>
      </c>
      <c r="B36" s="925"/>
      <c r="C36" s="925"/>
      <c r="D36" s="925"/>
      <c r="E36" s="925"/>
      <c r="F36" s="925"/>
      <c r="G36" s="925"/>
      <c r="H36" s="925"/>
      <c r="I36" s="925"/>
    </row>
    <row r="37" spans="1:9" ht="15">
      <c r="A37" s="1012">
        <f>(websiteaddress)</f>
        <v>0</v>
      </c>
      <c r="B37" s="1012"/>
      <c r="C37" s="1012"/>
      <c r="D37" s="1012"/>
      <c r="E37" s="1012"/>
      <c r="F37" s="1012"/>
      <c r="G37" s="1012"/>
      <c r="H37" s="1012"/>
      <c r="I37" s="1012"/>
    </row>
    <row r="38" spans="1:9" ht="15">
      <c r="A38" s="894"/>
      <c r="B38" s="894"/>
      <c r="C38" s="894"/>
      <c r="D38" s="894"/>
      <c r="E38" s="894"/>
      <c r="F38" s="894"/>
      <c r="G38" s="894"/>
      <c r="H38" s="894"/>
      <c r="I38" s="894"/>
    </row>
    <row r="39" spans="1:9" ht="15">
      <c r="A39" s="894"/>
      <c r="B39" s="894"/>
      <c r="C39" s="894"/>
      <c r="D39" s="894"/>
      <c r="E39" s="894"/>
      <c r="F39" s="894"/>
      <c r="G39" s="894"/>
      <c r="H39" s="894"/>
      <c r="I39" s="894"/>
    </row>
    <row r="40" spans="1:9" ht="15">
      <c r="A40" s="894" t="s">
        <v>967</v>
      </c>
      <c r="B40" s="894"/>
      <c r="C40" s="894"/>
      <c r="D40" s="894"/>
      <c r="E40" s="894"/>
      <c r="F40" s="894"/>
      <c r="G40" s="894"/>
      <c r="H40" s="894"/>
      <c r="I40" s="894"/>
    </row>
    <row r="41" spans="1:9" ht="15">
      <c r="A41" s="898"/>
      <c r="B41" s="898"/>
      <c r="C41" s="898"/>
      <c r="D41" s="898"/>
      <c r="E41" s="898"/>
      <c r="F41" s="898"/>
      <c r="G41" s="898"/>
      <c r="H41" s="898"/>
      <c r="I41" s="898"/>
    </row>
    <row r="42" spans="1:9" ht="15">
      <c r="A42" s="863" t="s">
        <v>968</v>
      </c>
      <c r="B42" s="896"/>
      <c r="C42" s="896"/>
      <c r="D42" s="896"/>
      <c r="E42" s="898" t="s">
        <v>687</v>
      </c>
      <c r="F42" s="895">
        <f>(meetingplace)</f>
        <v>0</v>
      </c>
      <c r="G42" s="895"/>
      <c r="H42" s="895"/>
      <c r="I42" s="895"/>
    </row>
    <row r="43" spans="1:9" ht="14.25">
      <c r="A43" s="893"/>
      <c r="B43" s="893"/>
      <c r="C43" s="893"/>
      <c r="D43" s="893"/>
      <c r="E43" s="893"/>
      <c r="F43" s="893"/>
      <c r="G43" s="893"/>
      <c r="H43" s="893"/>
      <c r="I43" s="893"/>
    </row>
    <row r="44" spans="1:9" ht="15">
      <c r="A44" s="894" t="s">
        <v>969</v>
      </c>
      <c r="B44" s="896"/>
      <c r="C44" s="896"/>
      <c r="D44" s="896"/>
      <c r="E44" s="898" t="s">
        <v>752</v>
      </c>
      <c r="F44" s="895">
        <f>(meetingplace)</f>
        <v>0</v>
      </c>
      <c r="G44" s="895"/>
      <c r="H44" s="895"/>
      <c r="I44" s="895"/>
    </row>
    <row r="45" spans="1:9" ht="15">
      <c r="A45" s="863"/>
      <c r="B45" s="863"/>
      <c r="C45" s="863"/>
      <c r="D45" s="863"/>
      <c r="E45" s="863"/>
      <c r="F45" s="863"/>
      <c r="G45" s="863"/>
      <c r="H45" s="863"/>
      <c r="I45" s="863"/>
    </row>
    <row r="46" spans="1:9" ht="15">
      <c r="A46" s="863"/>
      <c r="B46" s="863"/>
      <c r="C46" s="863"/>
      <c r="D46" s="863"/>
      <c r="E46" s="863"/>
      <c r="F46" s="863"/>
      <c r="G46" s="863"/>
      <c r="H46" s="863"/>
      <c r="I46" s="863"/>
    </row>
    <row r="47" spans="1:9" ht="15">
      <c r="A47" s="863"/>
      <c r="B47" s="863"/>
      <c r="C47" s="863"/>
      <c r="D47" s="863"/>
      <c r="E47" s="863"/>
      <c r="F47" s="863"/>
      <c r="G47" s="863"/>
      <c r="H47" s="863"/>
      <c r="I47" s="863"/>
    </row>
    <row r="48" spans="1:9" ht="15">
      <c r="A48" s="863"/>
      <c r="B48" s="863"/>
      <c r="C48" s="863"/>
      <c r="D48" s="863"/>
      <c r="E48" s="863"/>
      <c r="F48" s="863"/>
      <c r="G48" s="863"/>
      <c r="H48" s="863"/>
      <c r="I48" s="863"/>
    </row>
    <row r="49" spans="1:9" ht="15">
      <c r="A49" s="863"/>
      <c r="B49" s="863"/>
      <c r="C49" s="863"/>
      <c r="D49" s="863"/>
      <c r="E49" s="863"/>
      <c r="F49" s="863"/>
      <c r="G49" s="863"/>
      <c r="H49" s="863"/>
      <c r="I49" s="863"/>
    </row>
    <row r="50" spans="1:9" ht="15">
      <c r="A50" s="863"/>
      <c r="B50" s="863"/>
      <c r="C50" s="863"/>
      <c r="D50" s="863"/>
      <c r="E50" s="863"/>
      <c r="F50" s="863"/>
      <c r="G50" s="863"/>
      <c r="H50" s="863"/>
      <c r="I50" s="863"/>
    </row>
    <row r="51" spans="1:9" ht="15">
      <c r="A51" s="863"/>
      <c r="B51" s="863"/>
      <c r="C51" s="863"/>
      <c r="D51" s="863"/>
      <c r="E51" s="863"/>
      <c r="F51" s="863"/>
      <c r="G51" s="863"/>
      <c r="H51" s="863"/>
      <c r="I51" s="863"/>
    </row>
    <row r="52" spans="1:9" ht="15">
      <c r="A52" s="863"/>
      <c r="B52" s="863"/>
      <c r="C52" s="863"/>
      <c r="D52" s="863"/>
      <c r="E52" s="863"/>
      <c r="F52" s="863"/>
      <c r="G52" s="863"/>
      <c r="H52" s="863"/>
      <c r="I52" s="863"/>
    </row>
    <row r="53" spans="1:9" ht="15">
      <c r="A53" s="863"/>
      <c r="B53" s="863"/>
      <c r="C53" s="863"/>
      <c r="D53" s="863"/>
      <c r="E53" s="863"/>
      <c r="F53" s="863"/>
      <c r="G53" s="863"/>
      <c r="H53" s="863"/>
      <c r="I53" s="863"/>
    </row>
    <row r="54" spans="1:9" ht="15">
      <c r="A54" s="863"/>
      <c r="B54" s="863"/>
      <c r="C54" s="863"/>
      <c r="D54" s="863"/>
      <c r="E54" s="863"/>
      <c r="F54" s="863"/>
      <c r="G54" s="863"/>
      <c r="H54" s="863"/>
      <c r="I54" s="863"/>
    </row>
    <row r="55" spans="1:9" ht="15">
      <c r="A55" s="863"/>
      <c r="B55" s="863"/>
      <c r="C55" s="863"/>
      <c r="D55" s="863"/>
      <c r="E55" s="863"/>
      <c r="F55" s="863"/>
      <c r="G55" s="863"/>
      <c r="H55" s="863"/>
      <c r="I55" s="863"/>
    </row>
    <row r="56" spans="1:9" ht="15">
      <c r="A56" s="894"/>
      <c r="B56" s="894"/>
      <c r="C56" s="894"/>
      <c r="D56" s="894"/>
      <c r="E56" s="894"/>
      <c r="F56" s="894"/>
      <c r="G56" s="894"/>
      <c r="H56" s="894"/>
      <c r="I56" s="894"/>
    </row>
    <row r="57" spans="1:9" ht="15">
      <c r="A57" s="894"/>
      <c r="B57" s="894"/>
      <c r="C57" s="894"/>
      <c r="D57" s="894"/>
      <c r="E57" s="894"/>
      <c r="F57" s="894"/>
      <c r="G57" s="894"/>
      <c r="H57" s="894"/>
      <c r="I57" s="894"/>
    </row>
    <row r="58" spans="1:9" ht="15">
      <c r="A58" s="894"/>
      <c r="B58" s="894"/>
      <c r="C58" s="894"/>
      <c r="D58" s="894"/>
      <c r="E58" s="894"/>
      <c r="F58" s="894"/>
      <c r="G58" s="894"/>
      <c r="H58" s="894"/>
      <c r="I58" s="8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F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140" customWidth="1"/>
    <col min="5" max="5" width="2.16015625" style="1" customWidth="1"/>
    <col min="6" max="16384" width="9.33203125" style="1" customWidth="1"/>
  </cols>
  <sheetData>
    <row r="1" spans="1:4" ht="18.75">
      <c r="A1" s="141" t="s">
        <v>94</v>
      </c>
      <c r="B1" s="141"/>
      <c r="C1" s="141"/>
      <c r="D1" s="142" t="s">
        <v>95</v>
      </c>
    </row>
    <row r="2" spans="1:4" ht="25.5">
      <c r="A2" s="143" t="s">
        <v>96</v>
      </c>
      <c r="B2" s="143"/>
      <c r="C2" s="143"/>
      <c r="D2" s="144">
        <v>44734</v>
      </c>
    </row>
    <row r="3" spans="1:4" ht="20.25">
      <c r="A3" s="145" t="s">
        <v>97</v>
      </c>
      <c r="B3" s="145"/>
      <c r="C3" s="145"/>
      <c r="D3" s="145"/>
    </row>
    <row r="4" spans="1:4" s="1" customFormat="1" ht="15">
      <c r="A4" s="146" t="str">
        <f>(eff_desc)</f>
        <v>SBO-BOOKER ISD (2022)</v>
      </c>
      <c r="B4" s="146"/>
      <c r="C4" s="147" t="s">
        <v>98</v>
      </c>
      <c r="D4" s="148"/>
    </row>
    <row r="5" spans="1:4" s="1" customFormat="1" ht="15">
      <c r="A5" s="149" t="s">
        <v>99</v>
      </c>
      <c r="B5" s="150"/>
      <c r="C5" s="151" t="s">
        <v>100</v>
      </c>
      <c r="D5" s="152"/>
    </row>
    <row r="6" spans="1:4" s="1" customFormat="1" ht="12" customHeight="1">
      <c r="A6" s="153"/>
      <c r="B6" s="153"/>
      <c r="C6" s="153"/>
      <c r="D6" s="153"/>
    </row>
    <row r="7" spans="1:4" ht="196.5" customHeight="1">
      <c r="A7" s="154" t="s">
        <v>101</v>
      </c>
      <c r="B7" s="155"/>
      <c r="C7" s="155"/>
      <c r="D7" s="155"/>
    </row>
    <row r="8" spans="1:4" s="1" customFormat="1" ht="15.75">
      <c r="A8" s="156" t="s">
        <v>102</v>
      </c>
      <c r="B8" s="156"/>
      <c r="C8" s="156"/>
      <c r="D8" s="156"/>
    </row>
    <row r="9" spans="1:4" s="1" customFormat="1" ht="40.5" customHeight="1">
      <c r="A9" s="157" t="s">
        <v>103</v>
      </c>
      <c r="B9" s="158"/>
      <c r="C9" s="158"/>
      <c r="D9" s="158"/>
    </row>
    <row r="10" spans="1:4" ht="33.75" customHeight="1">
      <c r="A10" s="159" t="s">
        <v>104</v>
      </c>
      <c r="B10" s="160" t="s">
        <v>105</v>
      </c>
      <c r="C10" s="161"/>
      <c r="D10" s="162" t="s">
        <v>106</v>
      </c>
    </row>
    <row r="11" spans="1:4" ht="96" customHeight="1">
      <c r="A11" s="163">
        <v>1</v>
      </c>
      <c r="B11" s="164" t="s">
        <v>107</v>
      </c>
      <c r="C11" s="165"/>
      <c r="D11" s="166">
        <f>SUM(eff_histtxblrecog)</f>
        <v>116884799</v>
      </c>
    </row>
    <row r="12" spans="1:4" ht="45" customHeight="1">
      <c r="A12" s="167">
        <v>2</v>
      </c>
      <c r="B12" s="168" t="s">
        <v>108</v>
      </c>
      <c r="C12" s="169"/>
      <c r="D12" s="170">
        <f>SUM(eff_histtaxceiling)</f>
        <v>3267030</v>
      </c>
    </row>
    <row r="13" spans="1:4" ht="23.25" customHeight="1">
      <c r="A13" s="163">
        <v>3</v>
      </c>
      <c r="B13" s="171" t="s">
        <v>109</v>
      </c>
      <c r="C13" s="172"/>
      <c r="D13" s="166">
        <f>SUM(D11-D12)</f>
        <v>113617769</v>
      </c>
    </row>
    <row r="14" spans="1:4" ht="21" customHeight="1">
      <c r="A14" s="163">
        <v>4</v>
      </c>
      <c r="B14" s="173" t="s">
        <v>110</v>
      </c>
      <c r="C14" s="165"/>
      <c r="D14" s="174">
        <f>SUM(eff_histtaxrate)*100</f>
        <v>1.0517</v>
      </c>
    </row>
    <row r="15" spans="1:4" ht="37.5" customHeight="1">
      <c r="A15" s="175">
        <v>5</v>
      </c>
      <c r="B15" s="176" t="s">
        <v>111</v>
      </c>
      <c r="C15" s="177"/>
      <c r="D15" s="178"/>
    </row>
    <row r="16" spans="1:4" ht="21.75" customHeight="1">
      <c r="A16" s="179"/>
      <c r="B16" s="180" t="s">
        <v>112</v>
      </c>
      <c r="C16" s="181">
        <v>0</v>
      </c>
      <c r="D16" s="182"/>
    </row>
    <row r="17" spans="1:4" ht="21" customHeight="1">
      <c r="A17" s="179"/>
      <c r="B17" s="180" t="s">
        <v>113</v>
      </c>
      <c r="C17" s="183">
        <v>0</v>
      </c>
      <c r="D17" s="184"/>
    </row>
    <row r="18" spans="1:4" ht="21.75" customHeight="1">
      <c r="A18" s="167"/>
      <c r="B18" s="185" t="s">
        <v>114</v>
      </c>
      <c r="C18" s="186"/>
      <c r="D18" s="184">
        <f>SUM(C16-C17)</f>
        <v>0</v>
      </c>
    </row>
    <row r="19" spans="1:4" s="1" customFormat="1" ht="18" customHeight="1">
      <c r="A19" s="187">
        <v>6</v>
      </c>
      <c r="B19" s="188" t="s">
        <v>115</v>
      </c>
      <c r="C19" s="189"/>
      <c r="D19" s="190"/>
    </row>
    <row r="20" spans="1:4" s="1" customFormat="1" ht="21.75" customHeight="1">
      <c r="A20" s="191"/>
      <c r="B20" s="192" t="s">
        <v>116</v>
      </c>
      <c r="C20" s="193">
        <v>0</v>
      </c>
      <c r="D20" s="194"/>
    </row>
    <row r="21" spans="1:4" s="1" customFormat="1" ht="21.75" customHeight="1">
      <c r="A21" s="191"/>
      <c r="B21" s="192" t="s">
        <v>117</v>
      </c>
      <c r="C21" s="195">
        <v>0</v>
      </c>
      <c r="D21" s="196"/>
    </row>
    <row r="22" spans="1:4" ht="21.75" customHeight="1">
      <c r="A22" s="191"/>
      <c r="B22" s="197" t="s">
        <v>118</v>
      </c>
      <c r="C22" s="198"/>
      <c r="D22" s="199">
        <f>SUM(C20-C21)</f>
        <v>0</v>
      </c>
    </row>
    <row r="23" spans="1:4" s="1" customFormat="1" ht="21.75" customHeight="1">
      <c r="A23" s="200">
        <v>7</v>
      </c>
      <c r="B23" s="201" t="s">
        <v>119</v>
      </c>
      <c r="C23" s="202"/>
      <c r="D23" s="203">
        <f>SUM(D18,D22)</f>
        <v>0</v>
      </c>
    </row>
    <row r="24" spans="1:4" s="1" customFormat="1" ht="21.75" customHeight="1">
      <c r="A24" s="200">
        <v>8</v>
      </c>
      <c r="B24" s="201" t="s">
        <v>120</v>
      </c>
      <c r="C24" s="204"/>
      <c r="D24" s="203">
        <f>SUM(D13,D23)</f>
        <v>113617769</v>
      </c>
    </row>
    <row r="25" spans="1:4" s="1" customFormat="1" ht="34.5" customHeight="1">
      <c r="A25" s="200">
        <v>9</v>
      </c>
      <c r="B25" s="205" t="s">
        <v>121</v>
      </c>
      <c r="C25" s="204"/>
      <c r="D25" s="206">
        <v>0</v>
      </c>
    </row>
    <row r="26" spans="1:4" s="1" customFormat="1" ht="18.75">
      <c r="A26" s="141" t="s">
        <v>94</v>
      </c>
      <c r="B26" s="141"/>
      <c r="C26" s="141"/>
      <c r="D26" s="142" t="s">
        <v>95</v>
      </c>
    </row>
    <row r="27" spans="1:4" s="1" customFormat="1" ht="35.25" customHeight="1">
      <c r="A27" s="207" t="s">
        <v>104</v>
      </c>
      <c r="B27" s="208" t="s">
        <v>105</v>
      </c>
      <c r="C27" s="208"/>
      <c r="D27" s="209" t="s">
        <v>106</v>
      </c>
    </row>
    <row r="28" spans="1:4" ht="94.5" customHeight="1">
      <c r="A28" s="175">
        <v>10</v>
      </c>
      <c r="B28" s="210" t="s">
        <v>122</v>
      </c>
      <c r="C28" s="211"/>
      <c r="D28" s="212"/>
    </row>
    <row r="29" spans="1:4" ht="24" customHeight="1">
      <c r="A29" s="179"/>
      <c r="B29" s="180" t="s">
        <v>123</v>
      </c>
      <c r="C29" s="213">
        <f>SUM(eff_histabsolutexempt)</f>
        <v>0</v>
      </c>
      <c r="D29" s="182"/>
    </row>
    <row r="30" spans="1:4" ht="33" customHeight="1">
      <c r="A30" s="179"/>
      <c r="B30" s="180" t="s">
        <v>124</v>
      </c>
      <c r="C30" s="214">
        <f>SUM(eff_partialexempt)</f>
        <v>344976</v>
      </c>
      <c r="D30" s="184"/>
    </row>
    <row r="31" spans="1:4" ht="23.25" customHeight="1">
      <c r="A31" s="167"/>
      <c r="B31" s="168" t="s">
        <v>125</v>
      </c>
      <c r="C31" s="169"/>
      <c r="D31" s="182">
        <f>SUM(C29,C30)</f>
        <v>344976</v>
      </c>
    </row>
    <row r="32" spans="1:4" ht="66.75" customHeight="1">
      <c r="A32" s="175">
        <v>11</v>
      </c>
      <c r="B32" s="210" t="s">
        <v>126</v>
      </c>
      <c r="C32" s="215"/>
      <c r="D32" s="216"/>
    </row>
    <row r="33" spans="1:4" ht="22.5" customHeight="1">
      <c r="A33" s="179"/>
      <c r="B33" s="180" t="s">
        <v>127</v>
      </c>
      <c r="C33" s="217">
        <f>SUM(eff_histprdmkt)</f>
        <v>0</v>
      </c>
      <c r="D33" s="218"/>
    </row>
    <row r="34" spans="1:4" ht="19.5" customHeight="1">
      <c r="A34" s="179"/>
      <c r="B34" s="180" t="s">
        <v>128</v>
      </c>
      <c r="C34" s="219">
        <f>SUM(eff_prd)</f>
        <v>0</v>
      </c>
      <c r="D34" s="220"/>
    </row>
    <row r="35" spans="1:4" ht="19.5" customHeight="1">
      <c r="A35" s="167"/>
      <c r="B35" s="168" t="s">
        <v>129</v>
      </c>
      <c r="C35" s="169"/>
      <c r="D35" s="170">
        <f>SUM(C33-C34)</f>
        <v>0</v>
      </c>
    </row>
    <row r="36" spans="1:4" ht="18.75" customHeight="1">
      <c r="A36" s="163">
        <v>12</v>
      </c>
      <c r="B36" s="221" t="s">
        <v>130</v>
      </c>
      <c r="C36" s="222"/>
      <c r="D36" s="166">
        <f>SUM(D25,D31,D35)</f>
        <v>344976</v>
      </c>
    </row>
    <row r="37" spans="1:4" ht="16.5" customHeight="1">
      <c r="A37" s="163">
        <v>13</v>
      </c>
      <c r="B37" s="164" t="s">
        <v>131</v>
      </c>
      <c r="C37" s="222"/>
      <c r="D37" s="166">
        <f>SUM(D24-D36)</f>
        <v>113272793</v>
      </c>
    </row>
    <row r="38" spans="1:4" ht="18.75" customHeight="1">
      <c r="A38" s="163">
        <v>14</v>
      </c>
      <c r="B38" s="164" t="s">
        <v>132</v>
      </c>
      <c r="C38" s="222"/>
      <c r="D38" s="223">
        <f>SUM(D14)*D37/100</f>
        <v>1191289.963981</v>
      </c>
    </row>
    <row r="39" spans="1:4" ht="81" customHeight="1">
      <c r="A39" s="163">
        <v>15</v>
      </c>
      <c r="B39" s="164" t="s">
        <v>133</v>
      </c>
      <c r="C39" s="165"/>
      <c r="D39" s="224">
        <v>0</v>
      </c>
    </row>
    <row r="40" spans="1:4" ht="72" customHeight="1">
      <c r="A40" s="163">
        <v>16</v>
      </c>
      <c r="B40" s="164" t="s">
        <v>134</v>
      </c>
      <c r="C40" s="222"/>
      <c r="D40" s="225">
        <f>SUM(D38:D39)</f>
        <v>1191289.963981</v>
      </c>
    </row>
    <row r="41" spans="1:4" ht="69" customHeight="1">
      <c r="A41" s="175">
        <v>17</v>
      </c>
      <c r="B41" s="210" t="s">
        <v>135</v>
      </c>
      <c r="C41" s="211"/>
      <c r="D41" s="178"/>
    </row>
    <row r="42" spans="1:4" ht="20.25" customHeight="1">
      <c r="A42" s="179"/>
      <c r="B42" s="180" t="s">
        <v>136</v>
      </c>
      <c r="C42" s="213">
        <f>SUM(eff_txbl)</f>
        <v>153467761</v>
      </c>
      <c r="D42" s="179"/>
    </row>
    <row r="43" spans="1:4" ht="52.5" customHeight="1">
      <c r="A43" s="179"/>
      <c r="B43" s="226" t="s">
        <v>137</v>
      </c>
      <c r="C43" s="214">
        <f>SUM(eff_pollution)</f>
        <v>0</v>
      </c>
      <c r="D43" s="227"/>
    </row>
    <row r="44" spans="1:4" ht="19.5" customHeight="1">
      <c r="A44" s="228"/>
      <c r="B44" s="229" t="s">
        <v>138</v>
      </c>
      <c r="C44" s="230"/>
      <c r="D44" s="231">
        <f>SUM(C42-C43)</f>
        <v>153467761</v>
      </c>
    </row>
    <row r="45" spans="1:4" s="1" customFormat="1" ht="19.5" customHeight="1">
      <c r="A45" s="232"/>
      <c r="B45" s="233"/>
      <c r="C45" s="233"/>
      <c r="D45" s="234"/>
    </row>
    <row r="46" spans="1:4" s="1" customFormat="1" ht="19.5" customHeight="1">
      <c r="A46" s="141" t="s">
        <v>94</v>
      </c>
      <c r="B46" s="141"/>
      <c r="C46" s="141"/>
      <c r="D46" s="142" t="s">
        <v>95</v>
      </c>
    </row>
    <row r="47" spans="1:4" s="1" customFormat="1" ht="19.5" customHeight="1">
      <c r="A47" s="235" t="s">
        <v>104</v>
      </c>
      <c r="B47" s="207" t="s">
        <v>105</v>
      </c>
      <c r="C47" s="209"/>
      <c r="D47" s="235" t="s">
        <v>106</v>
      </c>
    </row>
    <row r="48" spans="1:4" ht="33" customHeight="1">
      <c r="A48" s="175">
        <v>18</v>
      </c>
      <c r="B48" s="236" t="s">
        <v>139</v>
      </c>
      <c r="C48" s="237"/>
      <c r="D48" s="212"/>
    </row>
    <row r="49" spans="1:4" ht="99" customHeight="1">
      <c r="A49" s="179"/>
      <c r="B49" s="238" t="s">
        <v>140</v>
      </c>
      <c r="C49" s="239">
        <v>0</v>
      </c>
      <c r="D49" s="240" t="s">
        <v>141</v>
      </c>
    </row>
    <row r="50" spans="1:4" ht="157.5" customHeight="1">
      <c r="A50" s="179"/>
      <c r="B50" s="226" t="s">
        <v>142</v>
      </c>
      <c r="C50" s="183">
        <v>0</v>
      </c>
      <c r="D50" s="241"/>
    </row>
    <row r="51" spans="1:4" ht="21" customHeight="1">
      <c r="A51" s="167"/>
      <c r="B51" s="168" t="s">
        <v>143</v>
      </c>
      <c r="C51" s="169"/>
      <c r="D51" s="170">
        <f>SUM(C49:C50)</f>
        <v>0</v>
      </c>
    </row>
    <row r="52" spans="1:4" ht="39" customHeight="1">
      <c r="A52" s="242">
        <v>19</v>
      </c>
      <c r="B52" s="243" t="s">
        <v>144</v>
      </c>
      <c r="C52" s="244"/>
      <c r="D52" s="245">
        <f>SUM(eff_taxceiling)</f>
        <v>2213150</v>
      </c>
    </row>
    <row r="53" spans="1:4" ht="25.5" customHeight="1">
      <c r="A53" s="163">
        <v>20</v>
      </c>
      <c r="B53" s="246" t="s">
        <v>145</v>
      </c>
      <c r="C53" s="247"/>
      <c r="D53" s="166">
        <f>SUM(D44,D51)-D52</f>
        <v>151254611</v>
      </c>
    </row>
    <row r="54" spans="1:4" ht="49.5" customHeight="1">
      <c r="A54" s="163">
        <v>21</v>
      </c>
      <c r="B54" s="164" t="s">
        <v>146</v>
      </c>
      <c r="C54" s="165"/>
      <c r="D54" s="248">
        <v>0</v>
      </c>
    </row>
    <row r="55" spans="1:4" ht="92.25" customHeight="1">
      <c r="A55" s="163">
        <v>22</v>
      </c>
      <c r="B55" s="164" t="s">
        <v>147</v>
      </c>
      <c r="C55" s="165"/>
      <c r="D55" s="166">
        <f>SUM(eff_newtxbl)</f>
        <v>1515068</v>
      </c>
    </row>
    <row r="56" spans="1:4" ht="22.5" customHeight="1">
      <c r="A56" s="163">
        <v>23</v>
      </c>
      <c r="B56" s="164" t="s">
        <v>148</v>
      </c>
      <c r="C56" s="165"/>
      <c r="D56" s="166">
        <f>SUM(D54:D55)</f>
        <v>1515068</v>
      </c>
    </row>
    <row r="57" spans="1:4" ht="22.5" customHeight="1">
      <c r="A57" s="163">
        <v>24</v>
      </c>
      <c r="B57" s="164" t="s">
        <v>149</v>
      </c>
      <c r="C57" s="165"/>
      <c r="D57" s="166">
        <f>SUM(D53,-D56)</f>
        <v>149739543</v>
      </c>
    </row>
    <row r="58" spans="1:4" ht="21.75" customHeight="1">
      <c r="A58" s="163">
        <v>25</v>
      </c>
      <c r="B58" s="164" t="s">
        <v>150</v>
      </c>
      <c r="C58" s="165"/>
      <c r="D58" s="249">
        <f>SUM(D40/D57)*100</f>
        <v>0.7955747293692488</v>
      </c>
    </row>
    <row r="59" spans="1:4" s="1" customFormat="1" ht="19.5" customHeight="1">
      <c r="A59" s="141" t="s">
        <v>94</v>
      </c>
      <c r="B59" s="141"/>
      <c r="C59" s="141"/>
      <c r="D59" s="142" t="s">
        <v>95</v>
      </c>
    </row>
    <row r="60" spans="1:4" s="1" customFormat="1" ht="29.25" customHeight="1">
      <c r="A60" s="250" t="s">
        <v>151</v>
      </c>
      <c r="B60" s="250"/>
      <c r="C60" s="250"/>
      <c r="D60" s="250"/>
    </row>
    <row r="61" spans="1:4" s="1" customFormat="1" ht="335.25" customHeight="1">
      <c r="A61" s="251" t="s">
        <v>152</v>
      </c>
      <c r="B61" s="251"/>
      <c r="C61" s="251"/>
      <c r="D61" s="251"/>
    </row>
    <row r="62" spans="1:4" s="1" customFormat="1" ht="33.75" customHeight="1">
      <c r="A62" s="235" t="s">
        <v>104</v>
      </c>
      <c r="B62" s="207" t="s">
        <v>153</v>
      </c>
      <c r="C62" s="209"/>
      <c r="D62" s="235" t="s">
        <v>106</v>
      </c>
    </row>
    <row r="63" spans="1:4" ht="48.75" customHeight="1">
      <c r="A63" s="252">
        <v>26</v>
      </c>
      <c r="B63" s="243" t="s">
        <v>154</v>
      </c>
      <c r="C63" s="253"/>
      <c r="D63" s="254">
        <v>0</v>
      </c>
    </row>
    <row r="64" spans="1:4" ht="20.25" customHeight="1">
      <c r="A64" s="187">
        <v>27</v>
      </c>
      <c r="B64" s="255" t="s">
        <v>155</v>
      </c>
      <c r="C64" s="256"/>
      <c r="D64" s="257">
        <v>0</v>
      </c>
    </row>
    <row r="65" spans="1:4" s="1" customFormat="1" ht="39" customHeight="1">
      <c r="A65" s="191"/>
      <c r="B65" s="258" t="s">
        <v>156</v>
      </c>
      <c r="C65" s="259">
        <v>0</v>
      </c>
      <c r="D65" s="260"/>
    </row>
    <row r="66" spans="1:4" s="1" customFormat="1" ht="30" customHeight="1">
      <c r="A66" s="261"/>
      <c r="B66" s="262" t="s">
        <v>157</v>
      </c>
      <c r="C66" s="259">
        <v>0</v>
      </c>
      <c r="D66" s="263"/>
    </row>
    <row r="67" spans="1:4" ht="57" customHeight="1">
      <c r="A67" s="264">
        <v>28</v>
      </c>
      <c r="B67" s="265" t="s">
        <v>158</v>
      </c>
      <c r="C67" s="266"/>
      <c r="D67" s="267">
        <v>0</v>
      </c>
    </row>
    <row r="68" spans="1:4" ht="94.5" customHeight="1">
      <c r="A68" s="187">
        <v>29</v>
      </c>
      <c r="B68" s="243" t="s">
        <v>159</v>
      </c>
      <c r="C68" s="268"/>
      <c r="D68" s="216"/>
    </row>
    <row r="69" spans="1:4" ht="127.5" customHeight="1">
      <c r="A69" s="191"/>
      <c r="B69" s="269" t="s">
        <v>160</v>
      </c>
      <c r="C69" s="270">
        <v>0</v>
      </c>
      <c r="D69" s="271"/>
    </row>
    <row r="70" spans="1:4" ht="21" customHeight="1">
      <c r="A70" s="191"/>
      <c r="B70" s="269" t="s">
        <v>161</v>
      </c>
      <c r="C70" s="270">
        <v>0</v>
      </c>
      <c r="D70" s="271"/>
    </row>
    <row r="71" spans="1:4" ht="50.25" customHeight="1">
      <c r="A71" s="191"/>
      <c r="B71" s="269" t="s">
        <v>162</v>
      </c>
      <c r="C71" s="270">
        <v>0</v>
      </c>
      <c r="D71" s="220"/>
    </row>
    <row r="72" spans="1:4" ht="19.5" customHeight="1">
      <c r="A72" s="261"/>
      <c r="B72" s="272" t="s">
        <v>163</v>
      </c>
      <c r="C72" s="273"/>
      <c r="D72" s="220">
        <f>SUM(C69,-C70,-C71)</f>
        <v>0</v>
      </c>
    </row>
    <row r="73" spans="1:4" ht="31.5" customHeight="1">
      <c r="A73" s="264">
        <v>30</v>
      </c>
      <c r="B73" s="205" t="s">
        <v>164</v>
      </c>
      <c r="C73" s="274"/>
      <c r="D73" s="275">
        <v>0</v>
      </c>
    </row>
    <row r="74" spans="1:4" ht="20.25" customHeight="1">
      <c r="A74" s="264">
        <v>31</v>
      </c>
      <c r="B74" s="276" t="s">
        <v>165</v>
      </c>
      <c r="C74" s="277"/>
      <c r="D74" s="166">
        <f>SUM(D72,-D73)</f>
        <v>0</v>
      </c>
    </row>
    <row r="75" spans="1:4" ht="63.75" customHeight="1">
      <c r="A75" s="187">
        <v>32</v>
      </c>
      <c r="B75" s="278" t="s">
        <v>166</v>
      </c>
      <c r="C75" s="279"/>
      <c r="D75" s="280"/>
    </row>
    <row r="76" spans="1:4" s="1" customFormat="1" ht="33" customHeight="1">
      <c r="A76" s="191"/>
      <c r="B76" s="265" t="s">
        <v>167</v>
      </c>
      <c r="C76" s="281">
        <v>0</v>
      </c>
      <c r="D76" s="282"/>
    </row>
    <row r="77" spans="1:4" s="1" customFormat="1" ht="18.75" customHeight="1">
      <c r="A77" s="191"/>
      <c r="B77" s="265" t="s">
        <v>168</v>
      </c>
      <c r="C77" s="283">
        <v>0</v>
      </c>
      <c r="D77" s="282"/>
    </row>
    <row r="78" spans="1:4" s="1" customFormat="1" ht="18" customHeight="1">
      <c r="A78" s="191"/>
      <c r="B78" s="265" t="s">
        <v>169</v>
      </c>
      <c r="C78" s="283">
        <v>0</v>
      </c>
      <c r="D78" s="284"/>
    </row>
    <row r="79" spans="1:4" s="1" customFormat="1" ht="19.5" customHeight="1">
      <c r="A79" s="261"/>
      <c r="B79" s="197" t="s">
        <v>170</v>
      </c>
      <c r="C79" s="285">
        <v>0</v>
      </c>
      <c r="D79" s="286">
        <v>0</v>
      </c>
    </row>
    <row r="80" spans="1:4" ht="62.25" customHeight="1">
      <c r="A80" s="264">
        <v>33</v>
      </c>
      <c r="B80" s="197" t="s">
        <v>171</v>
      </c>
      <c r="C80" s="287"/>
      <c r="D80" s="288" t="e">
        <f>SUM(D74)/(D79)</f>
        <v>#DIV/0!</v>
      </c>
    </row>
    <row r="81" spans="1:4" ht="33.75" customHeight="1">
      <c r="A81" s="242">
        <v>34</v>
      </c>
      <c r="B81" s="289" t="s">
        <v>172</v>
      </c>
      <c r="C81" s="290"/>
      <c r="D81" s="291">
        <f>SUM(D53)</f>
        <v>151254611</v>
      </c>
    </row>
    <row r="82" spans="1:4" s="1" customFormat="1" ht="18.75" customHeight="1">
      <c r="A82" s="200">
        <v>35</v>
      </c>
      <c r="B82" s="292" t="s">
        <v>173</v>
      </c>
      <c r="C82" s="293"/>
      <c r="D82" s="294" t="e">
        <f>SUM(D80/D81)*100</f>
        <v>#DIV/0!</v>
      </c>
    </row>
    <row r="83" spans="1:6" ht="64.5" customHeight="1">
      <c r="A83" s="295">
        <v>36</v>
      </c>
      <c r="B83" s="296" t="s">
        <v>174</v>
      </c>
      <c r="C83" s="297"/>
      <c r="D83" s="298" t="e">
        <f>SUM(D67,D82)</f>
        <v>#DIV/0!</v>
      </c>
      <c r="F83" s="1"/>
    </row>
    <row r="84" spans="1:4" s="1" customFormat="1" ht="18.75" customHeight="1">
      <c r="A84" s="141" t="s">
        <v>94</v>
      </c>
      <c r="B84" s="141"/>
      <c r="C84" s="141"/>
      <c r="D84" s="142" t="s">
        <v>95</v>
      </c>
    </row>
    <row r="85" spans="1:4" s="1" customFormat="1" ht="21.75" customHeight="1">
      <c r="A85" s="250" t="s">
        <v>175</v>
      </c>
      <c r="B85" s="250"/>
      <c r="C85" s="250"/>
      <c r="D85" s="250"/>
    </row>
    <row r="86" spans="1:4" s="1" customFormat="1" ht="108" customHeight="1">
      <c r="A86" s="299" t="s">
        <v>176</v>
      </c>
      <c r="B86" s="299"/>
      <c r="C86" s="299"/>
      <c r="D86" s="299"/>
    </row>
    <row r="87" spans="1:4" s="1" customFormat="1" ht="15.75">
      <c r="A87" s="300" t="s">
        <v>104</v>
      </c>
      <c r="B87" s="301" t="s">
        <v>177</v>
      </c>
      <c r="C87" s="302"/>
      <c r="D87" s="303" t="s">
        <v>106</v>
      </c>
    </row>
    <row r="88" spans="1:4" ht="54" customHeight="1">
      <c r="A88" s="304">
        <v>37</v>
      </c>
      <c r="B88" s="305" t="s">
        <v>178</v>
      </c>
      <c r="C88" s="204"/>
      <c r="D88" s="306">
        <v>0</v>
      </c>
    </row>
    <row r="89" spans="1:4" s="1" customFormat="1" ht="33.75" customHeight="1">
      <c r="A89" s="200">
        <v>38</v>
      </c>
      <c r="B89" s="305" t="s">
        <v>172</v>
      </c>
      <c r="C89" s="204"/>
      <c r="D89" s="307">
        <f>SUM(D53)</f>
        <v>151254611</v>
      </c>
    </row>
    <row r="90" spans="1:4" s="1" customFormat="1" ht="19.5" customHeight="1">
      <c r="A90" s="200">
        <v>39</v>
      </c>
      <c r="B90" s="205" t="s">
        <v>179</v>
      </c>
      <c r="C90" s="305"/>
      <c r="D90" s="308">
        <f>SUM(D88/D89)*100</f>
        <v>0</v>
      </c>
    </row>
    <row r="91" spans="1:4" ht="15.75">
      <c r="A91" s="264">
        <v>40</v>
      </c>
      <c r="B91" s="205" t="s">
        <v>180</v>
      </c>
      <c r="C91" s="204"/>
      <c r="D91" s="309" t="e">
        <f>SUM(D83,D90)</f>
        <v>#DIV/0!</v>
      </c>
    </row>
    <row r="92" spans="1:4" s="1" customFormat="1" ht="15.75">
      <c r="A92" s="310"/>
      <c r="B92" s="311"/>
      <c r="C92" s="311"/>
      <c r="D92" s="312"/>
    </row>
    <row r="93" spans="1:4" s="1" customFormat="1" ht="15.75">
      <c r="A93" s="250" t="s">
        <v>181</v>
      </c>
      <c r="B93" s="250"/>
      <c r="C93" s="250"/>
      <c r="D93" s="250"/>
    </row>
    <row r="94" spans="1:4" s="1" customFormat="1" ht="101.25" customHeight="1">
      <c r="A94" s="313" t="s">
        <v>182</v>
      </c>
      <c r="B94" s="313"/>
      <c r="C94" s="313"/>
      <c r="D94" s="313"/>
    </row>
    <row r="95" spans="1:4" s="1" customFormat="1" ht="15.75">
      <c r="A95" s="300" t="s">
        <v>104</v>
      </c>
      <c r="B95" s="301" t="s">
        <v>183</v>
      </c>
      <c r="C95" s="302"/>
      <c r="D95" s="303" t="s">
        <v>106</v>
      </c>
    </row>
    <row r="96" spans="1:4" s="1" customFormat="1" ht="33.75" customHeight="1">
      <c r="A96" s="264">
        <v>41</v>
      </c>
      <c r="B96" s="314" t="s">
        <v>184</v>
      </c>
      <c r="C96" s="204"/>
      <c r="D96" s="315">
        <f>SUM(D14)</f>
        <v>1.0517</v>
      </c>
    </row>
    <row r="97" spans="1:4" s="1" customFormat="1" ht="47.25" customHeight="1">
      <c r="A97" s="264">
        <v>42</v>
      </c>
      <c r="B97" s="314" t="s">
        <v>185</v>
      </c>
      <c r="C97" s="204"/>
      <c r="D97" s="257">
        <v>0</v>
      </c>
    </row>
    <row r="98" spans="1:4" s="1" customFormat="1" ht="32.25" customHeight="1">
      <c r="A98" s="264">
        <v>43</v>
      </c>
      <c r="B98" s="314" t="s">
        <v>186</v>
      </c>
      <c r="C98" s="204"/>
      <c r="D98" s="315">
        <f>SUM(D96-D97)</f>
        <v>1.0517</v>
      </c>
    </row>
    <row r="99" spans="1:4" s="1" customFormat="1" ht="48" customHeight="1">
      <c r="A99" s="264">
        <v>44</v>
      </c>
      <c r="B99" s="314" t="s">
        <v>187</v>
      </c>
      <c r="C99" s="204"/>
      <c r="D99" s="316">
        <v>0</v>
      </c>
    </row>
    <row r="100" spans="1:4" s="1" customFormat="1" ht="15.75">
      <c r="A100" s="310"/>
      <c r="B100" s="311"/>
      <c r="C100" s="311"/>
      <c r="D100" s="312"/>
    </row>
    <row r="101" spans="1:4" s="1" customFormat="1" ht="15.75">
      <c r="A101" s="250" t="s">
        <v>188</v>
      </c>
      <c r="B101" s="250"/>
      <c r="C101" s="250"/>
      <c r="D101" s="250"/>
    </row>
    <row r="102" spans="1:4" s="1" customFormat="1" ht="15" customHeight="1">
      <c r="A102" s="310"/>
      <c r="B102" s="311"/>
      <c r="C102" s="311"/>
      <c r="D102" s="312"/>
    </row>
    <row r="103" spans="1:4" s="1" customFormat="1" ht="15.75">
      <c r="A103" s="317" t="s">
        <v>189</v>
      </c>
      <c r="B103" s="317"/>
      <c r="C103" s="317"/>
      <c r="D103" s="312"/>
    </row>
    <row r="104" spans="1:4" s="1" customFormat="1" ht="15.75">
      <c r="A104" s="310"/>
      <c r="B104" s="311"/>
      <c r="C104" s="311"/>
      <c r="D104" s="312"/>
    </row>
    <row r="105" spans="1:4" s="1" customFormat="1" ht="15.75">
      <c r="A105" s="318"/>
      <c r="B105" s="317" t="s">
        <v>190</v>
      </c>
      <c r="C105" s="317"/>
      <c r="D105" s="319">
        <f>SUM(D58)</f>
        <v>0.7955747293692488</v>
      </c>
    </row>
    <row r="106" spans="1:4" s="1" customFormat="1" ht="15">
      <c r="A106" s="318"/>
      <c r="B106" s="318" t="s">
        <v>191</v>
      </c>
      <c r="C106" s="318"/>
      <c r="D106" s="320"/>
    </row>
    <row r="107" spans="1:4" s="1" customFormat="1" ht="15">
      <c r="A107" s="318"/>
      <c r="B107" s="317"/>
      <c r="C107" s="317"/>
      <c r="D107" s="321"/>
    </row>
    <row r="108" spans="1:4" s="1" customFormat="1" ht="15">
      <c r="A108" s="318"/>
      <c r="B108" s="318" t="s">
        <v>192</v>
      </c>
      <c r="C108" s="318"/>
      <c r="D108" s="320"/>
    </row>
    <row r="109" spans="1:4" s="1" customFormat="1" ht="21" customHeight="1">
      <c r="A109" s="318"/>
      <c r="B109" s="322" t="s">
        <v>193</v>
      </c>
      <c r="C109" s="322"/>
      <c r="D109" s="323">
        <v>0</v>
      </c>
    </row>
    <row r="110" spans="1:4" s="1" customFormat="1" ht="15">
      <c r="A110" s="318"/>
      <c r="B110" s="317"/>
      <c r="C110" s="317"/>
      <c r="D110" s="321"/>
    </row>
    <row r="111" spans="1:4" s="1" customFormat="1" ht="15.75">
      <c r="A111" s="310"/>
      <c r="B111" s="311"/>
      <c r="C111" s="311"/>
      <c r="D111" s="312"/>
    </row>
    <row r="112" spans="1:4" ht="15.75">
      <c r="A112" s="250" t="s">
        <v>194</v>
      </c>
      <c r="B112" s="250"/>
      <c r="C112" s="250"/>
      <c r="D112" s="250"/>
    </row>
    <row r="113" spans="1:4" ht="15">
      <c r="A113" s="324" t="s">
        <v>195</v>
      </c>
      <c r="B113" s="318"/>
      <c r="C113" s="318"/>
      <c r="D113" s="318"/>
    </row>
    <row r="114" spans="1:4" ht="36.75" customHeight="1">
      <c r="A114" s="318"/>
      <c r="B114" s="318"/>
      <c r="C114" s="318"/>
      <c r="D114" s="318"/>
    </row>
    <row r="116" spans="1:4" ht="15">
      <c r="A116" s="324" t="s">
        <v>196</v>
      </c>
      <c r="B116" s="325"/>
      <c r="C116" s="318"/>
      <c r="D116" s="320"/>
    </row>
    <row r="117" spans="1:4" ht="15">
      <c r="A117" s="324"/>
      <c r="B117" s="326"/>
      <c r="C117" s="318"/>
      <c r="D117" s="320"/>
    </row>
    <row r="118" ht="15">
      <c r="B118" s="318" t="s">
        <v>197</v>
      </c>
    </row>
    <row r="119" spans="1:4" ht="15">
      <c r="A119" s="324" t="s">
        <v>198</v>
      </c>
      <c r="B119" s="327"/>
      <c r="C119" s="318"/>
      <c r="D119" s="320"/>
    </row>
    <row r="120" spans="1:4" ht="15.75">
      <c r="A120" s="324"/>
      <c r="B120" s="328"/>
      <c r="C120" s="318"/>
      <c r="D120" s="329"/>
    </row>
    <row r="121" spans="1:4" ht="15">
      <c r="A121" s="318"/>
      <c r="B121" s="318" t="s">
        <v>199</v>
      </c>
      <c r="C121" s="318"/>
      <c r="D121" s="318" t="s">
        <v>200</v>
      </c>
    </row>
    <row r="123" spans="1:3" ht="15.75">
      <c r="A123" s="330" t="s">
        <v>201</v>
      </c>
      <c r="B123" s="330"/>
      <c r="C123" s="330"/>
    </row>
    <row r="124" spans="1:2" ht="15">
      <c r="A124" s="331" t="s">
        <v>202</v>
      </c>
      <c r="B124" s="331"/>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66" t="s">
        <v>881</v>
      </c>
      <c r="B1" s="866"/>
      <c r="C1" s="866"/>
      <c r="D1" s="866"/>
      <c r="E1" s="866"/>
      <c r="F1" s="866"/>
      <c r="G1" s="866"/>
      <c r="H1" s="866"/>
      <c r="I1" s="866"/>
    </row>
    <row r="2" spans="1:9" ht="33">
      <c r="A2" s="909" t="s">
        <v>882</v>
      </c>
      <c r="B2" s="909"/>
      <c r="C2" s="909"/>
      <c r="D2" s="909"/>
      <c r="E2" s="909"/>
      <c r="F2" s="909"/>
      <c r="G2" s="909"/>
      <c r="H2" s="909"/>
      <c r="I2" s="909"/>
    </row>
    <row r="3" spans="1:9" ht="14.25">
      <c r="A3" s="893"/>
      <c r="B3" s="893"/>
      <c r="C3" s="893"/>
      <c r="D3" s="893"/>
      <c r="E3" s="893"/>
      <c r="F3" s="893"/>
      <c r="G3" s="893"/>
      <c r="H3" s="893"/>
      <c r="I3" s="893"/>
    </row>
    <row r="4" spans="1:9" ht="14.25">
      <c r="A4" s="893"/>
      <c r="B4" s="893"/>
      <c r="C4" s="893"/>
      <c r="D4" s="893"/>
      <c r="E4" s="893"/>
      <c r="F4" s="893"/>
      <c r="G4" s="893"/>
      <c r="H4" s="893"/>
      <c r="I4" s="893"/>
    </row>
    <row r="5" spans="1:9" ht="15">
      <c r="A5" s="898"/>
      <c r="B5" s="898"/>
      <c r="C5" s="898"/>
      <c r="D5" s="898"/>
      <c r="E5" s="898"/>
      <c r="F5" s="898"/>
      <c r="G5" s="898"/>
      <c r="H5" s="898"/>
      <c r="I5" s="898"/>
    </row>
    <row r="6" spans="1:9" ht="15">
      <c r="A6" s="894" t="s">
        <v>641</v>
      </c>
      <c r="B6" s="895" t="str">
        <f>(eff_entity)</f>
        <v>Taxing Unit Name</v>
      </c>
      <c r="C6" s="895"/>
      <c r="D6" s="898" t="s">
        <v>883</v>
      </c>
      <c r="E6" s="898"/>
      <c r="F6" s="895">
        <f>(timeofmeeting)</f>
        <v>0</v>
      </c>
      <c r="G6" s="895"/>
      <c r="H6" s="898"/>
      <c r="I6" s="898"/>
    </row>
    <row r="7" spans="1:9" ht="15">
      <c r="A7" s="863" t="s">
        <v>841</v>
      </c>
      <c r="B7" s="973">
        <f>(dateofmeeting)</f>
        <v>0</v>
      </c>
      <c r="C7" s="973"/>
      <c r="D7" s="898" t="s">
        <v>687</v>
      </c>
      <c r="E7" s="895">
        <f>(meetingplace)</f>
        <v>0</v>
      </c>
      <c r="F7" s="895"/>
      <c r="G7" s="895"/>
      <c r="H7" s="898"/>
      <c r="I7" s="898"/>
    </row>
    <row r="8" spans="1:9" ht="15">
      <c r="A8" s="863"/>
      <c r="B8" s="898"/>
      <c r="C8" s="898"/>
      <c r="D8" s="898"/>
      <c r="E8" s="898"/>
      <c r="F8" s="898"/>
      <c r="G8" s="898"/>
      <c r="H8" s="898"/>
      <c r="I8" s="898"/>
    </row>
    <row r="9" spans="1:9" ht="15">
      <c r="A9" s="898"/>
      <c r="B9" s="898"/>
      <c r="C9" s="898"/>
      <c r="D9" s="898"/>
      <c r="E9" s="898"/>
      <c r="F9" s="898"/>
      <c r="G9" s="898"/>
      <c r="H9" s="898"/>
      <c r="I9" s="898"/>
    </row>
    <row r="10" spans="1:9" ht="15">
      <c r="A10" s="894" t="s">
        <v>884</v>
      </c>
      <c r="B10" s="894"/>
      <c r="C10" s="894"/>
      <c r="D10" s="894"/>
      <c r="E10" s="894"/>
      <c r="F10" s="895">
        <f>(apyr)</f>
        <v>0</v>
      </c>
      <c r="G10" s="894" t="s">
        <v>885</v>
      </c>
      <c r="H10" s="894"/>
      <c r="I10" s="894"/>
    </row>
    <row r="11" spans="1:9" ht="15">
      <c r="A11" s="896"/>
      <c r="B11" s="896"/>
      <c r="C11" s="898" t="s">
        <v>886</v>
      </c>
      <c r="D11" s="898"/>
      <c r="E11" s="898"/>
      <c r="F11" s="898"/>
      <c r="G11" s="898"/>
      <c r="H11" s="898"/>
      <c r="I11" s="898"/>
    </row>
    <row r="12" spans="1:9" ht="14.25">
      <c r="A12" s="906"/>
      <c r="B12" s="906"/>
      <c r="C12" s="906"/>
      <c r="D12" s="906"/>
      <c r="E12" s="906"/>
      <c r="F12" s="906"/>
      <c r="G12" s="906"/>
      <c r="H12" s="906"/>
      <c r="I12" s="906"/>
    </row>
    <row r="13" spans="1:9" ht="18" customHeight="1">
      <c r="A13" s="906" t="s">
        <v>970</v>
      </c>
      <c r="B13" s="906"/>
      <c r="C13" s="906"/>
      <c r="D13" s="906"/>
      <c r="E13" s="906"/>
      <c r="F13" s="906"/>
      <c r="G13" s="906"/>
      <c r="H13" s="906"/>
      <c r="I13" s="906"/>
    </row>
    <row r="14" spans="1:9" ht="14.25">
      <c r="A14" s="906" t="s">
        <v>971</v>
      </c>
      <c r="B14" s="906"/>
      <c r="C14" s="906"/>
      <c r="D14" s="906"/>
      <c r="E14" s="906"/>
      <c r="F14" s="906"/>
      <c r="G14" s="906"/>
      <c r="H14" s="906"/>
      <c r="I14" s="906"/>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t="s">
        <v>889</v>
      </c>
      <c r="B17" s="894"/>
      <c r="C17" s="894"/>
      <c r="D17" s="894"/>
      <c r="E17" s="894"/>
      <c r="F17" s="895" t="str">
        <f>(eff_entity)</f>
        <v>Taxing Unit Name</v>
      </c>
      <c r="G17" s="895"/>
      <c r="H17" s="895"/>
      <c r="I17" s="895"/>
    </row>
    <row r="18" spans="1:9" ht="14.25">
      <c r="A18" s="893"/>
      <c r="B18" s="893"/>
      <c r="C18" s="893"/>
      <c r="D18" s="893"/>
      <c r="E18" s="893"/>
      <c r="F18" s="893"/>
      <c r="G18" s="893"/>
      <c r="H18" s="893"/>
      <c r="I18" s="893"/>
    </row>
    <row r="19" spans="1:9" ht="15">
      <c r="A19" s="898"/>
      <c r="B19" s="898"/>
      <c r="C19" s="898"/>
      <c r="D19" s="898"/>
      <c r="E19" s="898"/>
      <c r="F19" s="898"/>
      <c r="G19" s="898"/>
      <c r="H19" s="898"/>
      <c r="I19" s="898"/>
    </row>
    <row r="20" spans="1:9" ht="15">
      <c r="A20" s="863" t="s">
        <v>890</v>
      </c>
      <c r="B20" s="896"/>
      <c r="C20" s="896"/>
      <c r="D20" s="898" t="s">
        <v>891</v>
      </c>
      <c r="E20" s="898"/>
      <c r="F20" s="898"/>
      <c r="G20" s="898"/>
      <c r="H20" s="898"/>
      <c r="I20" s="898"/>
    </row>
    <row r="21" spans="1:9" ht="15">
      <c r="A21" s="894"/>
      <c r="B21" s="894"/>
      <c r="C21" s="894"/>
      <c r="D21" s="894"/>
      <c r="E21" s="894"/>
      <c r="F21" s="894"/>
      <c r="G21" s="894"/>
      <c r="H21" s="894"/>
      <c r="I21" s="894"/>
    </row>
    <row r="22" spans="1:9" ht="15">
      <c r="A22" s="894"/>
      <c r="B22" s="894"/>
      <c r="C22" s="894"/>
      <c r="D22" s="894"/>
      <c r="E22" s="894"/>
      <c r="F22" s="894"/>
      <c r="G22" s="894"/>
      <c r="H22" s="894"/>
      <c r="I22" s="894"/>
    </row>
    <row r="23" spans="1:9" ht="15">
      <c r="A23" s="894"/>
      <c r="B23" s="894"/>
      <c r="C23" s="894"/>
      <c r="D23" s="894"/>
      <c r="E23" s="894"/>
      <c r="F23" s="894"/>
      <c r="G23" s="894"/>
      <c r="H23" s="894"/>
      <c r="I23" s="894"/>
    </row>
    <row r="24" spans="1:9" ht="15">
      <c r="A24" s="894"/>
      <c r="B24" s="894"/>
      <c r="C24" s="894"/>
      <c r="D24" s="894"/>
      <c r="E24" s="894"/>
      <c r="F24" s="894"/>
      <c r="G24" s="894"/>
      <c r="H24" s="894"/>
      <c r="I24" s="894"/>
    </row>
    <row r="25" spans="1:9" ht="15">
      <c r="A25" s="894"/>
      <c r="B25" s="894"/>
      <c r="C25" s="894"/>
      <c r="D25" s="894"/>
      <c r="E25" s="894"/>
      <c r="F25" s="894"/>
      <c r="G25" s="894"/>
      <c r="H25" s="894"/>
      <c r="I25" s="894"/>
    </row>
    <row r="26" spans="1:9" ht="15">
      <c r="A26" s="898"/>
      <c r="B26" s="898"/>
      <c r="C26" s="898"/>
      <c r="D26" s="898"/>
      <c r="E26" s="898"/>
      <c r="F26" s="898"/>
      <c r="G26" s="898"/>
      <c r="H26" s="898"/>
      <c r="I26" s="898"/>
    </row>
    <row r="27" spans="1:9" ht="15">
      <c r="A27" s="894"/>
      <c r="B27" s="894"/>
      <c r="C27" s="894"/>
      <c r="D27" s="894"/>
      <c r="E27" s="894"/>
      <c r="F27" s="894"/>
      <c r="G27" s="894"/>
      <c r="H27" s="894"/>
      <c r="I27" s="894"/>
    </row>
    <row r="28" spans="1:9" ht="14.25">
      <c r="A28" s="906"/>
      <c r="B28" s="906"/>
      <c r="C28" s="906"/>
      <c r="D28" s="906"/>
      <c r="E28" s="906"/>
      <c r="F28" s="906"/>
      <c r="G28" s="906"/>
      <c r="H28" s="906"/>
      <c r="I28" s="906"/>
    </row>
    <row r="29" spans="1:9" ht="15">
      <c r="A29" s="898"/>
      <c r="B29" s="898"/>
      <c r="C29" s="898"/>
      <c r="D29" s="898"/>
      <c r="E29" s="898"/>
      <c r="F29" s="898"/>
      <c r="G29" s="898"/>
      <c r="H29" s="898"/>
      <c r="I29" s="898"/>
    </row>
    <row r="30" spans="1:9" ht="15">
      <c r="A30" s="894"/>
      <c r="B30" s="894"/>
      <c r="C30" s="894"/>
      <c r="D30" s="894"/>
      <c r="E30" s="894"/>
      <c r="F30" s="894"/>
      <c r="G30" s="894"/>
      <c r="H30" s="894"/>
      <c r="I30" s="894"/>
    </row>
    <row r="31" spans="1:9" ht="15">
      <c r="A31" s="894"/>
      <c r="B31" s="894"/>
      <c r="C31" s="894"/>
      <c r="D31" s="894"/>
      <c r="E31" s="894"/>
      <c r="F31" s="894"/>
      <c r="G31" s="894"/>
      <c r="H31" s="894"/>
      <c r="I31" s="894"/>
    </row>
    <row r="32" spans="1:9" ht="15">
      <c r="A32" s="894"/>
      <c r="B32" s="894"/>
      <c r="C32" s="894"/>
      <c r="D32" s="894"/>
      <c r="E32" s="894"/>
      <c r="F32" s="894"/>
      <c r="G32" s="894"/>
      <c r="H32" s="894"/>
      <c r="I32" s="894"/>
    </row>
    <row r="33" spans="1:9" ht="15">
      <c r="A33" s="894"/>
      <c r="B33" s="894"/>
      <c r="C33" s="894"/>
      <c r="D33" s="894"/>
      <c r="E33" s="894"/>
      <c r="F33" s="894"/>
      <c r="G33" s="894"/>
      <c r="H33" s="894"/>
      <c r="I33" s="894"/>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894"/>
      <c r="B36" s="894"/>
      <c r="C36" s="894"/>
      <c r="D36" s="894"/>
      <c r="E36" s="894"/>
      <c r="F36" s="894"/>
      <c r="G36" s="894"/>
      <c r="H36" s="894"/>
      <c r="I36" s="894"/>
    </row>
    <row r="37" spans="1:9" ht="14.25">
      <c r="A37" s="974"/>
      <c r="B37" s="974"/>
      <c r="C37" s="974"/>
      <c r="D37" s="974"/>
      <c r="E37" s="974"/>
      <c r="F37" s="974"/>
      <c r="G37" s="974"/>
      <c r="H37" s="974"/>
      <c r="I37" s="974"/>
    </row>
    <row r="38" spans="1:9" ht="15">
      <c r="A38" s="866"/>
      <c r="B38" s="866"/>
      <c r="C38" s="866"/>
      <c r="D38" s="866"/>
      <c r="E38" s="866"/>
      <c r="F38" s="866"/>
      <c r="G38" s="866"/>
      <c r="H38" s="866"/>
      <c r="I38" s="866"/>
    </row>
    <row r="39" spans="1:9" ht="15">
      <c r="A39" s="894"/>
      <c r="B39" s="894"/>
      <c r="C39" s="894"/>
      <c r="D39" s="894"/>
      <c r="E39" s="894"/>
      <c r="F39" s="894"/>
      <c r="G39" s="894"/>
      <c r="H39" s="894"/>
      <c r="I39" s="894"/>
    </row>
    <row r="40" spans="1:9" ht="15">
      <c r="A40" s="894"/>
      <c r="B40" s="894"/>
      <c r="C40" s="894"/>
      <c r="D40" s="894"/>
      <c r="E40" s="894"/>
      <c r="F40" s="894"/>
      <c r="G40" s="894"/>
      <c r="H40" s="894"/>
      <c r="I40" s="894"/>
    </row>
    <row r="41" spans="1:9" ht="15">
      <c r="A41" s="894"/>
      <c r="B41" s="894"/>
      <c r="C41" s="894"/>
      <c r="D41" s="894"/>
      <c r="E41" s="894"/>
      <c r="F41" s="894"/>
      <c r="G41" s="894"/>
      <c r="H41" s="894"/>
      <c r="I41" s="894"/>
    </row>
    <row r="42" spans="1:9" ht="15">
      <c r="A42" s="894"/>
      <c r="B42" s="894"/>
      <c r="C42" s="894"/>
      <c r="D42" s="894"/>
      <c r="E42" s="894"/>
      <c r="F42" s="894"/>
      <c r="G42" s="894"/>
      <c r="H42" s="894"/>
      <c r="I42" s="894"/>
    </row>
    <row r="43" spans="1:9" ht="15">
      <c r="A43" s="894"/>
      <c r="B43" s="894"/>
      <c r="C43" s="894"/>
      <c r="D43" s="894"/>
      <c r="E43" s="894"/>
      <c r="F43" s="894"/>
      <c r="G43" s="894"/>
      <c r="H43" s="894"/>
      <c r="I43" s="894"/>
    </row>
    <row r="44" spans="1:9" ht="15">
      <c r="A44" s="894"/>
      <c r="B44" s="894"/>
      <c r="C44" s="894"/>
      <c r="D44" s="894"/>
      <c r="E44" s="894"/>
      <c r="F44" s="894"/>
      <c r="G44" s="894"/>
      <c r="H44" s="894"/>
      <c r="I44" s="894"/>
    </row>
    <row r="45" spans="1:9" ht="15">
      <c r="A45" s="953" t="s">
        <v>972</v>
      </c>
      <c r="B45" s="953"/>
      <c r="C45" s="953"/>
      <c r="D45" s="953"/>
      <c r="E45" s="953"/>
      <c r="F45" s="953"/>
      <c r="G45" s="953"/>
      <c r="H45" s="953"/>
      <c r="I45" s="953"/>
    </row>
    <row r="46" spans="1:9" ht="15">
      <c r="A46" s="953"/>
      <c r="B46" s="953"/>
      <c r="C46" s="953"/>
      <c r="D46" s="953"/>
      <c r="E46" s="953"/>
      <c r="F46" s="953"/>
      <c r="G46" s="953"/>
      <c r="H46" s="953"/>
      <c r="I46" s="953"/>
    </row>
    <row r="47" spans="1:9" ht="15">
      <c r="A47" s="1005" t="s">
        <v>934</v>
      </c>
      <c r="B47" s="1005"/>
      <c r="C47" s="1005"/>
      <c r="D47" s="1005"/>
      <c r="E47" s="1005"/>
      <c r="F47" s="1005"/>
      <c r="G47" s="1005"/>
      <c r="H47" s="1005"/>
      <c r="I47" s="1005"/>
    </row>
    <row r="48" spans="1:9" ht="15">
      <c r="A48" s="975" t="s">
        <v>621</v>
      </c>
      <c r="B48" s="975"/>
      <c r="C48" s="975"/>
      <c r="D48" s="975"/>
      <c r="E48" s="975"/>
      <c r="F48" s="975"/>
      <c r="G48" s="975"/>
      <c r="H48" s="975"/>
      <c r="I48" s="975"/>
    </row>
    <row r="49" spans="1:9" ht="15">
      <c r="A49" s="1017" t="s">
        <v>973</v>
      </c>
      <c r="B49" s="1017"/>
      <c r="C49" s="1017"/>
      <c r="D49" s="1017"/>
      <c r="E49" s="1017"/>
      <c r="F49" s="1017"/>
      <c r="G49" s="1017"/>
      <c r="H49" s="1017"/>
      <c r="I49" s="1017"/>
    </row>
    <row r="50" spans="1:9" ht="15">
      <c r="A50" s="894"/>
      <c r="B50" s="894"/>
      <c r="C50" s="894"/>
      <c r="D50" s="894"/>
      <c r="E50" s="894"/>
      <c r="F50" s="894"/>
      <c r="G50" s="894"/>
      <c r="H50" s="894"/>
      <c r="I50" s="894"/>
    </row>
    <row r="51" spans="1:9" ht="15">
      <c r="A51" s="894"/>
      <c r="B51" s="894"/>
      <c r="C51" s="894"/>
      <c r="D51" s="894"/>
      <c r="E51" s="894"/>
      <c r="F51" s="894"/>
      <c r="G51" s="894"/>
      <c r="H51" s="894"/>
      <c r="I51" s="894"/>
    </row>
    <row r="52" spans="1:9" ht="15">
      <c r="A52" s="894"/>
      <c r="B52" s="894"/>
      <c r="C52" s="894"/>
      <c r="D52" s="894"/>
      <c r="E52" s="894"/>
      <c r="F52" s="894"/>
      <c r="G52" s="894"/>
      <c r="H52" s="894"/>
      <c r="I52" s="894"/>
    </row>
    <row r="53" spans="1:9" ht="15">
      <c r="A53" s="894"/>
      <c r="B53" s="894"/>
      <c r="C53" s="894"/>
      <c r="D53" s="894"/>
      <c r="E53" s="894"/>
      <c r="F53" s="894"/>
      <c r="G53" s="894"/>
      <c r="H53" s="894"/>
      <c r="I53" s="8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203</v>
      </c>
    </row>
    <row r="2" spans="1:13" ht="25.5">
      <c r="A2" s="143" t="s">
        <v>204</v>
      </c>
      <c r="B2" s="143"/>
      <c r="C2" s="143"/>
      <c r="D2" s="333" t="s">
        <v>205</v>
      </c>
      <c r="E2" s="4"/>
      <c r="F2" s="4"/>
      <c r="G2" s="4"/>
      <c r="H2" s="4"/>
      <c r="I2" s="4"/>
      <c r="J2" s="4"/>
      <c r="K2" s="4"/>
      <c r="L2" s="4"/>
      <c r="M2" s="4"/>
    </row>
    <row r="3" spans="1:11" ht="20.25">
      <c r="A3" s="145" t="s">
        <v>206</v>
      </c>
      <c r="B3" s="145"/>
      <c r="C3" s="145"/>
      <c r="D3" s="145"/>
      <c r="E3" s="4"/>
      <c r="F3" s="4"/>
      <c r="G3" s="4"/>
      <c r="H3" s="4"/>
      <c r="I3" s="4"/>
      <c r="J3" s="4"/>
      <c r="K3" s="4"/>
    </row>
    <row r="4" spans="1:11" ht="15">
      <c r="A4" s="146" t="str">
        <f>(eff_desc)</f>
        <v>SBO-BOOKER ISD (2022)</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81.5" customHeight="1">
      <c r="A7" s="334" t="s">
        <v>209</v>
      </c>
      <c r="B7" s="155"/>
      <c r="C7" s="155"/>
      <c r="D7" s="155"/>
      <c r="E7" s="4"/>
      <c r="F7" s="4"/>
      <c r="G7" s="4"/>
      <c r="H7" s="4"/>
      <c r="I7" s="4"/>
      <c r="J7" s="4"/>
      <c r="K7" s="4"/>
      <c r="L7" s="4"/>
      <c r="M7" s="4"/>
    </row>
    <row r="8" spans="1:13" ht="15.75">
      <c r="A8" s="156" t="s">
        <v>210</v>
      </c>
      <c r="B8" s="156"/>
      <c r="C8" s="156"/>
      <c r="D8" s="156"/>
      <c r="E8" s="4"/>
      <c r="F8" s="4"/>
      <c r="G8" s="4"/>
      <c r="H8" s="4"/>
      <c r="I8" s="4"/>
      <c r="J8" s="4"/>
      <c r="K8" s="4"/>
      <c r="L8" s="4"/>
      <c r="M8" s="4"/>
    </row>
    <row r="9" spans="1:13" ht="91.5" customHeight="1">
      <c r="A9" s="157" t="s">
        <v>211</v>
      </c>
      <c r="B9" s="158"/>
      <c r="C9" s="158"/>
      <c r="D9" s="158"/>
      <c r="E9" s="4"/>
      <c r="F9" s="4"/>
      <c r="G9" s="4"/>
      <c r="H9" s="4"/>
      <c r="I9" s="4"/>
      <c r="J9" s="4"/>
      <c r="K9" s="4"/>
      <c r="L9" s="4"/>
      <c r="M9" s="4"/>
    </row>
    <row r="10" spans="1:13" ht="29.25" customHeight="1">
      <c r="A10" s="235" t="s">
        <v>104</v>
      </c>
      <c r="B10" s="207" t="s">
        <v>212</v>
      </c>
      <c r="C10" s="209"/>
      <c r="D10" s="235" t="s">
        <v>106</v>
      </c>
      <c r="E10" s="4"/>
      <c r="F10" s="4"/>
      <c r="G10" s="4"/>
      <c r="H10" s="4"/>
      <c r="I10" s="4"/>
      <c r="J10" s="4"/>
      <c r="K10" s="4"/>
      <c r="L10" s="4"/>
      <c r="M10" s="4"/>
    </row>
    <row r="11" spans="1:13" ht="120" customHeight="1">
      <c r="A11" s="335">
        <v>1</v>
      </c>
      <c r="B11" s="336" t="s">
        <v>213</v>
      </c>
      <c r="C11" s="337"/>
      <c r="D11" s="338">
        <f>SUM(eff_histtxblrecog)</f>
        <v>116884799</v>
      </c>
      <c r="E11" s="4"/>
      <c r="F11" s="4"/>
      <c r="G11" s="4"/>
      <c r="H11" s="4"/>
      <c r="I11" s="4"/>
      <c r="J11" s="4"/>
      <c r="L11" s="4"/>
      <c r="M11" s="4"/>
    </row>
    <row r="12" spans="1:13" ht="35.25" customHeight="1">
      <c r="A12" s="335">
        <v>2</v>
      </c>
      <c r="B12" s="339" t="s">
        <v>214</v>
      </c>
      <c r="C12" s="340"/>
      <c r="D12" s="338">
        <f>SUM(eff_histtaxceiling)</f>
        <v>3267030</v>
      </c>
      <c r="E12" s="4"/>
      <c r="F12" s="4"/>
      <c r="G12" s="4"/>
      <c r="H12" s="4"/>
      <c r="I12" s="4"/>
      <c r="J12" s="4"/>
      <c r="L12" s="4"/>
      <c r="M12" s="4"/>
    </row>
    <row r="13" spans="1:13" ht="29.25" customHeight="1">
      <c r="A13" s="335">
        <v>3</v>
      </c>
      <c r="B13" s="341" t="s">
        <v>215</v>
      </c>
      <c r="C13" s="342"/>
      <c r="D13" s="338">
        <f>SUM(D11-D12)</f>
        <v>113617769</v>
      </c>
      <c r="E13" s="4"/>
      <c r="F13" s="4"/>
      <c r="G13" s="4"/>
      <c r="H13" s="4"/>
      <c r="I13" s="4"/>
      <c r="J13" s="4"/>
      <c r="L13" s="4"/>
      <c r="M13" s="4"/>
    </row>
    <row r="14" spans="1:13" ht="24" customHeight="1">
      <c r="A14" s="343">
        <v>4</v>
      </c>
      <c r="B14" s="344" t="s">
        <v>216</v>
      </c>
      <c r="C14" s="345"/>
      <c r="D14" s="346"/>
      <c r="E14" s="4"/>
      <c r="F14" s="4"/>
      <c r="G14" s="4"/>
      <c r="H14" s="4"/>
      <c r="I14" s="4"/>
      <c r="J14" s="4"/>
      <c r="L14" s="4"/>
      <c r="M14" s="4"/>
    </row>
    <row r="15" spans="1:13" ht="29.25" customHeight="1">
      <c r="A15" s="347"/>
      <c r="B15" s="348" t="s">
        <v>217</v>
      </c>
      <c r="C15" s="349">
        <f>SUM(eff_histchapter313appraisedis)</f>
        <v>0</v>
      </c>
      <c r="D15" s="350"/>
      <c r="E15" s="4"/>
      <c r="F15" s="4"/>
      <c r="G15" s="4"/>
      <c r="H15" s="4"/>
      <c r="I15" s="4"/>
      <c r="J15" s="4"/>
      <c r="L15" s="4"/>
      <c r="M15" s="4"/>
    </row>
    <row r="16" spans="1:13" ht="29.25" customHeight="1">
      <c r="A16" s="347"/>
      <c r="B16" s="348" t="s">
        <v>218</v>
      </c>
      <c r="C16" s="351">
        <f>SUM(eff_histchapter313limitedmo)</f>
        <v>0</v>
      </c>
      <c r="D16" s="350"/>
      <c r="E16" s="4"/>
      <c r="F16" s="4"/>
      <c r="G16" s="4"/>
      <c r="H16" s="4"/>
      <c r="I16" s="4"/>
      <c r="J16" s="4"/>
      <c r="L16" s="4"/>
      <c r="M16" s="4"/>
    </row>
    <row r="17" spans="1:13" ht="29.25" customHeight="1">
      <c r="A17" s="352"/>
      <c r="B17" s="353" t="s">
        <v>219</v>
      </c>
      <c r="C17" s="354"/>
      <c r="D17" s="355">
        <f>SUM(C15-C16)</f>
        <v>0</v>
      </c>
      <c r="E17" s="4"/>
      <c r="F17" s="4"/>
      <c r="G17" s="4"/>
      <c r="H17" s="4"/>
      <c r="I17" s="4"/>
      <c r="J17" s="4"/>
      <c r="L17" s="4"/>
      <c r="M17" s="4"/>
    </row>
    <row r="18" spans="1:13" ht="21" customHeight="1">
      <c r="A18" s="347">
        <v>5</v>
      </c>
      <c r="B18" s="356" t="s">
        <v>220</v>
      </c>
      <c r="C18" s="357"/>
      <c r="D18" s="358">
        <f>SUM(D13,-D17)</f>
        <v>113617769</v>
      </c>
      <c r="E18" s="4"/>
      <c r="F18" s="4"/>
      <c r="G18" s="4"/>
      <c r="H18" s="4"/>
      <c r="I18" s="4"/>
      <c r="J18" s="4"/>
      <c r="L18" s="4"/>
      <c r="M18" s="4"/>
    </row>
    <row r="19" spans="1:13" ht="17.25" customHeight="1">
      <c r="A19" s="343">
        <v>6</v>
      </c>
      <c r="B19" s="359" t="s">
        <v>221</v>
      </c>
      <c r="C19" s="359"/>
      <c r="D19" s="360"/>
      <c r="E19" s="4"/>
      <c r="F19" s="4"/>
      <c r="G19" s="4"/>
      <c r="H19" s="4"/>
      <c r="I19" s="4"/>
      <c r="J19" s="4"/>
      <c r="L19" s="4"/>
      <c r="M19" s="4"/>
    </row>
    <row r="20" spans="1:13" ht="21" customHeight="1">
      <c r="A20" s="347"/>
      <c r="B20" s="361" t="s">
        <v>222</v>
      </c>
      <c r="C20" s="362">
        <f>SUM(eff_histtaxratemo)</f>
        <v>0.010517</v>
      </c>
      <c r="D20" s="363"/>
      <c r="E20" s="4"/>
      <c r="F20" s="4"/>
      <c r="G20" s="4"/>
      <c r="H20" s="4"/>
      <c r="I20" s="4"/>
      <c r="J20" s="4"/>
      <c r="L20" s="4"/>
      <c r="M20" s="4"/>
    </row>
    <row r="21" spans="1:13" ht="21" customHeight="1">
      <c r="A21" s="352"/>
      <c r="B21" s="364" t="s">
        <v>223</v>
      </c>
      <c r="C21" s="365">
        <f>SUM(eff_histtaxrateis)</f>
        <v>0</v>
      </c>
      <c r="D21" s="366"/>
      <c r="E21" s="4"/>
      <c r="F21" s="4"/>
      <c r="G21" s="4"/>
      <c r="H21" s="4"/>
      <c r="I21" s="4"/>
      <c r="J21" s="4"/>
      <c r="L21" s="4"/>
      <c r="M21" s="4"/>
    </row>
    <row r="22" spans="1:13" ht="18" customHeight="1">
      <c r="A22" s="367" t="s">
        <v>224</v>
      </c>
      <c r="B22" s="367"/>
      <c r="C22" s="367"/>
      <c r="D22" s="142" t="s">
        <v>225</v>
      </c>
      <c r="E22" s="4"/>
      <c r="F22" s="4"/>
      <c r="G22" s="4"/>
      <c r="H22" s="4"/>
      <c r="I22" s="4"/>
      <c r="J22" s="4"/>
      <c r="L22" s="4"/>
      <c r="M22" s="4"/>
    </row>
    <row r="23" spans="1:13" ht="29.25" customHeight="1">
      <c r="A23" s="235" t="s">
        <v>104</v>
      </c>
      <c r="B23" s="207" t="s">
        <v>105</v>
      </c>
      <c r="C23" s="209"/>
      <c r="D23" s="235" t="s">
        <v>106</v>
      </c>
      <c r="E23" s="4"/>
      <c r="F23" s="4"/>
      <c r="G23" s="4"/>
      <c r="H23" s="4"/>
      <c r="I23" s="4"/>
      <c r="J23" s="4"/>
      <c r="L23" s="4"/>
      <c r="M23" s="4"/>
    </row>
    <row r="24" spans="1:13" ht="33" customHeight="1">
      <c r="A24" s="368">
        <v>7</v>
      </c>
      <c r="B24" s="369" t="s">
        <v>226</v>
      </c>
      <c r="C24" s="370"/>
      <c r="D24" s="371"/>
      <c r="E24" s="4"/>
      <c r="F24" s="4"/>
      <c r="G24" s="4"/>
      <c r="H24" s="4"/>
      <c r="I24" s="4"/>
      <c r="J24" s="4"/>
      <c r="L24" s="4"/>
      <c r="M24" s="4"/>
    </row>
    <row r="25" spans="1:13" ht="20.25" customHeight="1">
      <c r="A25" s="372"/>
      <c r="B25" s="373" t="s">
        <v>227</v>
      </c>
      <c r="C25" s="374">
        <v>0</v>
      </c>
      <c r="D25" s="375"/>
      <c r="E25" s="4"/>
      <c r="F25" s="4"/>
      <c r="G25" s="4"/>
      <c r="H25" s="4"/>
      <c r="I25" s="4"/>
      <c r="J25" s="4"/>
      <c r="L25" s="4"/>
      <c r="M25" s="4"/>
    </row>
    <row r="26" spans="1:13" ht="20.25" customHeight="1">
      <c r="A26" s="372"/>
      <c r="B26" s="373" t="s">
        <v>228</v>
      </c>
      <c r="C26" s="376">
        <v>0</v>
      </c>
      <c r="D26" s="377"/>
      <c r="E26" s="4"/>
      <c r="F26" s="4"/>
      <c r="G26" s="4"/>
      <c r="H26" s="4"/>
      <c r="I26" s="4"/>
      <c r="J26" s="4"/>
      <c r="L26" s="4"/>
      <c r="M26" s="4"/>
    </row>
    <row r="27" spans="1:13" ht="20.25" customHeight="1">
      <c r="A27" s="378"/>
      <c r="B27" s="379" t="s">
        <v>229</v>
      </c>
      <c r="C27" s="337"/>
      <c r="D27" s="380">
        <f>SUM(C25-C26)</f>
        <v>0</v>
      </c>
      <c r="E27" s="4"/>
      <c r="F27" s="4"/>
      <c r="G27" s="4"/>
      <c r="H27" s="4"/>
      <c r="I27" s="4"/>
      <c r="J27" s="4"/>
      <c r="L27" s="4"/>
      <c r="M27" s="4"/>
    </row>
    <row r="28" spans="1:13" ht="21" customHeight="1">
      <c r="A28" s="368">
        <v>8</v>
      </c>
      <c r="B28" s="369" t="s">
        <v>230</v>
      </c>
      <c r="C28" s="370"/>
      <c r="D28" s="371"/>
      <c r="E28" s="4"/>
      <c r="F28" s="4"/>
      <c r="G28" s="4"/>
      <c r="H28" s="4"/>
      <c r="I28" s="4"/>
      <c r="J28" s="4"/>
      <c r="K28" s="4"/>
      <c r="L28" s="4"/>
      <c r="M28" s="4"/>
    </row>
    <row r="29" spans="1:13" ht="26.25" customHeight="1">
      <c r="A29" s="381"/>
      <c r="B29" s="382" t="s">
        <v>116</v>
      </c>
      <c r="C29" s="383">
        <v>0</v>
      </c>
      <c r="D29" s="384"/>
      <c r="E29" s="4"/>
      <c r="F29" s="4"/>
      <c r="G29" s="4"/>
      <c r="H29" s="4"/>
      <c r="I29" s="4"/>
      <c r="J29" s="4"/>
      <c r="K29" s="4"/>
      <c r="L29" s="4"/>
      <c r="M29" s="4"/>
    </row>
    <row r="30" spans="1:13" ht="22.5" customHeight="1">
      <c r="A30" s="381"/>
      <c r="B30" s="382" t="s">
        <v>231</v>
      </c>
      <c r="C30" s="385">
        <v>0</v>
      </c>
      <c r="D30" s="386"/>
      <c r="E30" s="4"/>
      <c r="F30" s="4"/>
      <c r="G30" s="4"/>
      <c r="H30" s="4"/>
      <c r="I30" s="4"/>
      <c r="J30" s="4"/>
      <c r="K30" s="4"/>
      <c r="L30" s="4"/>
      <c r="M30" s="4"/>
    </row>
    <row r="31" spans="1:13" ht="20.25" customHeight="1">
      <c r="A31" s="352"/>
      <c r="B31" s="387" t="s">
        <v>232</v>
      </c>
      <c r="C31" s="388"/>
      <c r="D31" s="389">
        <f>SUM(C29-C30)</f>
        <v>0</v>
      </c>
      <c r="E31" s="4"/>
      <c r="F31" s="4"/>
      <c r="G31" s="4"/>
      <c r="H31" s="4"/>
      <c r="I31" s="4"/>
      <c r="J31" s="4"/>
      <c r="K31" s="4"/>
      <c r="L31" s="4"/>
      <c r="M31" s="4"/>
    </row>
    <row r="32" spans="1:13" ht="25.5" customHeight="1">
      <c r="A32" s="352">
        <v>9</v>
      </c>
      <c r="B32" s="390" t="s">
        <v>233</v>
      </c>
      <c r="C32" s="391"/>
      <c r="D32" s="392">
        <f>SUM(D31,D27)</f>
        <v>0</v>
      </c>
      <c r="E32" s="4"/>
      <c r="F32" s="4"/>
      <c r="G32" s="4"/>
      <c r="H32" s="4"/>
      <c r="I32" s="4"/>
      <c r="J32" s="4"/>
      <c r="K32" s="4"/>
      <c r="L32" s="4"/>
      <c r="M32" s="4"/>
    </row>
    <row r="33" spans="1:9" ht="46.5" customHeight="1">
      <c r="A33" s="335">
        <v>10</v>
      </c>
      <c r="B33" s="339" t="s">
        <v>234</v>
      </c>
      <c r="C33" s="393"/>
      <c r="D33" s="392">
        <f>SUM(D32,D18)</f>
        <v>113617769</v>
      </c>
      <c r="E33" s="4"/>
      <c r="F33" s="4"/>
      <c r="G33" s="4"/>
      <c r="H33" s="4"/>
      <c r="I33" s="4"/>
    </row>
    <row r="34" spans="1:9" ht="47.25" customHeight="1">
      <c r="A34" s="335">
        <v>11</v>
      </c>
      <c r="B34" s="339" t="s">
        <v>235</v>
      </c>
      <c r="C34" s="340"/>
      <c r="D34" s="392">
        <f>SUM(D32,D13)</f>
        <v>113617769</v>
      </c>
      <c r="E34" s="4"/>
      <c r="F34" s="4"/>
      <c r="G34" s="4"/>
      <c r="H34" s="4"/>
      <c r="I34" s="4"/>
    </row>
    <row r="35" spans="1:9" ht="39" customHeight="1">
      <c r="A35" s="343">
        <v>12</v>
      </c>
      <c r="B35" s="356" t="s">
        <v>236</v>
      </c>
      <c r="C35" s="394"/>
      <c r="D35" s="395">
        <v>0</v>
      </c>
      <c r="E35" s="4"/>
      <c r="F35" s="4"/>
      <c r="G35" s="4"/>
      <c r="H35" s="4"/>
      <c r="I35" s="4"/>
    </row>
    <row r="36" spans="1:9" ht="74.25" customHeight="1">
      <c r="A36" s="343">
        <v>13</v>
      </c>
      <c r="B36" s="396" t="s">
        <v>237</v>
      </c>
      <c r="C36" s="397"/>
      <c r="D36" s="398"/>
      <c r="E36" s="4"/>
      <c r="F36" s="4"/>
      <c r="G36" s="4"/>
      <c r="H36" s="4"/>
      <c r="I36" s="4"/>
    </row>
    <row r="37" spans="1:9" ht="21" customHeight="1">
      <c r="A37" s="347"/>
      <c r="B37" s="265" t="s">
        <v>238</v>
      </c>
      <c r="C37" s="399">
        <f>SUM(eff_histabsolutexempt)</f>
        <v>0</v>
      </c>
      <c r="D37" s="400"/>
      <c r="E37" s="4"/>
      <c r="F37" s="4"/>
      <c r="G37" s="4"/>
      <c r="H37" s="4"/>
      <c r="I37" s="4"/>
    </row>
    <row r="38" spans="1:9" ht="32.25" customHeight="1">
      <c r="A38" s="347"/>
      <c r="B38" s="265" t="s">
        <v>239</v>
      </c>
      <c r="C38" s="401">
        <f>SUM(eff_partialexempt)</f>
        <v>344976</v>
      </c>
      <c r="D38" s="402"/>
      <c r="E38" s="4"/>
      <c r="F38" s="4"/>
      <c r="G38" s="4"/>
      <c r="H38" s="4"/>
      <c r="I38" s="4"/>
    </row>
    <row r="39" spans="1:9" ht="25.5" customHeight="1">
      <c r="A39" s="347"/>
      <c r="B39" s="265" t="s">
        <v>240</v>
      </c>
      <c r="C39" s="403"/>
      <c r="D39" s="404">
        <f>SUM(C37,C38)</f>
        <v>344976</v>
      </c>
      <c r="E39" s="4"/>
      <c r="F39" s="4"/>
      <c r="G39" s="4"/>
      <c r="H39" s="4"/>
      <c r="I39" s="4"/>
    </row>
    <row r="40" spans="1:9" ht="63" customHeight="1">
      <c r="A40" s="343">
        <v>14</v>
      </c>
      <c r="B40" s="356" t="s">
        <v>241</v>
      </c>
      <c r="C40" s="357"/>
      <c r="D40" s="405"/>
      <c r="E40" s="4"/>
      <c r="F40" s="4"/>
      <c r="G40" s="4"/>
      <c r="H40" s="4"/>
      <c r="I40" s="4"/>
    </row>
    <row r="41" spans="1:9" ht="20.25" customHeight="1">
      <c r="A41" s="347"/>
      <c r="B41" s="406" t="s">
        <v>242</v>
      </c>
      <c r="C41" s="407">
        <f>SUM(eff_histprdmkt)</f>
        <v>0</v>
      </c>
      <c r="D41" s="408"/>
      <c r="E41" s="4"/>
      <c r="F41" s="4"/>
      <c r="G41" s="4"/>
      <c r="H41" s="4"/>
      <c r="I41" s="4"/>
    </row>
    <row r="42" spans="1:9" ht="20.25" customHeight="1">
      <c r="A42" s="347"/>
      <c r="B42" s="406" t="s">
        <v>243</v>
      </c>
      <c r="C42" s="409">
        <f>SUM(eff_prd)</f>
        <v>0</v>
      </c>
      <c r="D42" s="410"/>
      <c r="E42" s="4"/>
      <c r="F42" s="4"/>
      <c r="G42" s="4"/>
      <c r="H42" s="4"/>
      <c r="I42" s="4"/>
    </row>
    <row r="43" spans="1:9" ht="20.25" customHeight="1">
      <c r="A43" s="352"/>
      <c r="B43" s="411" t="s">
        <v>244</v>
      </c>
      <c r="C43" s="412"/>
      <c r="D43" s="355">
        <f>SUM(C41-C42)</f>
        <v>0</v>
      </c>
      <c r="E43" s="4"/>
      <c r="F43" s="4"/>
      <c r="G43" s="4"/>
      <c r="H43" s="4"/>
      <c r="I43" s="4"/>
    </row>
    <row r="44" spans="1:9" ht="21" customHeight="1">
      <c r="A44" s="335">
        <v>15</v>
      </c>
      <c r="B44" s="336" t="s">
        <v>245</v>
      </c>
      <c r="C44" s="337"/>
      <c r="D44" s="389">
        <f>SUM(D35,D39,D43)</f>
        <v>344976</v>
      </c>
      <c r="E44" s="4"/>
      <c r="F44" s="4"/>
      <c r="G44" s="4"/>
      <c r="H44" s="4"/>
      <c r="I44" s="4"/>
    </row>
    <row r="45" spans="1:9" ht="63.75" customHeight="1">
      <c r="A45" s="413">
        <v>16</v>
      </c>
      <c r="B45" s="414" t="s">
        <v>246</v>
      </c>
      <c r="C45" s="354"/>
      <c r="D45" s="415">
        <v>0</v>
      </c>
      <c r="E45" s="4"/>
      <c r="F45" s="4"/>
      <c r="G45" s="4"/>
      <c r="H45" s="4"/>
      <c r="I45" s="4"/>
    </row>
    <row r="46" spans="1:9" ht="63" customHeight="1">
      <c r="A46" s="413">
        <v>17</v>
      </c>
      <c r="B46" s="336" t="s">
        <v>247</v>
      </c>
      <c r="C46" s="337"/>
      <c r="D46" s="416">
        <v>0</v>
      </c>
      <c r="E46" s="4"/>
      <c r="F46" s="4"/>
      <c r="G46" s="4"/>
      <c r="H46" s="4"/>
      <c r="I46" s="4"/>
    </row>
    <row r="47" spans="1:9" ht="23.25" customHeight="1">
      <c r="A47" s="413">
        <v>18</v>
      </c>
      <c r="B47" s="336" t="s">
        <v>248</v>
      </c>
      <c r="C47" s="337"/>
      <c r="D47" s="417">
        <f>SUM(C20*D45)/100</f>
        <v>0</v>
      </c>
      <c r="E47" s="4"/>
      <c r="F47" s="4"/>
      <c r="G47" s="4"/>
      <c r="H47" s="4"/>
      <c r="I47" s="4"/>
    </row>
    <row r="48" spans="1:9" ht="23.25" customHeight="1">
      <c r="A48" s="418"/>
      <c r="B48" s="419"/>
      <c r="C48" s="419"/>
      <c r="D48" s="420"/>
      <c r="E48" s="4"/>
      <c r="F48" s="4"/>
      <c r="G48" s="4"/>
      <c r="H48" s="4"/>
      <c r="I48" s="4"/>
    </row>
    <row r="49" spans="1:9" ht="18" customHeight="1">
      <c r="A49" s="367" t="s">
        <v>224</v>
      </c>
      <c r="B49" s="367"/>
      <c r="C49" s="367"/>
      <c r="D49" s="142" t="s">
        <v>225</v>
      </c>
      <c r="E49" s="4"/>
      <c r="F49" s="4"/>
      <c r="G49" s="4"/>
      <c r="H49" s="4"/>
      <c r="I49" s="4"/>
    </row>
    <row r="50" spans="1:9" ht="29.25" customHeight="1">
      <c r="A50" s="421" t="s">
        <v>104</v>
      </c>
      <c r="B50" s="422" t="s">
        <v>249</v>
      </c>
      <c r="C50" s="423"/>
      <c r="D50" s="421" t="s">
        <v>106</v>
      </c>
      <c r="E50" s="4"/>
      <c r="F50" s="4"/>
      <c r="G50" s="4"/>
      <c r="H50" s="4"/>
      <c r="I50" s="4"/>
    </row>
    <row r="51" spans="1:9" ht="23.25" customHeight="1">
      <c r="A51" s="368">
        <v>19</v>
      </c>
      <c r="B51" s="336" t="s">
        <v>250</v>
      </c>
      <c r="C51" s="337"/>
      <c r="D51" s="424">
        <f>SUM(C21*D46)/100</f>
        <v>0</v>
      </c>
      <c r="E51" s="4"/>
      <c r="F51" s="4"/>
      <c r="G51" s="4"/>
      <c r="H51" s="4"/>
      <c r="I51" s="4"/>
    </row>
    <row r="52" spans="1:9" ht="78" customHeight="1">
      <c r="A52" s="368">
        <v>20</v>
      </c>
      <c r="B52" s="425" t="s">
        <v>251</v>
      </c>
      <c r="C52" s="426"/>
      <c r="D52" s="427"/>
      <c r="E52" s="4"/>
      <c r="F52" s="4"/>
      <c r="G52" s="4"/>
      <c r="H52" s="4"/>
      <c r="I52" s="4"/>
    </row>
    <row r="53" spans="1:9" ht="19.5" customHeight="1">
      <c r="A53" s="381"/>
      <c r="B53" s="382" t="s">
        <v>252</v>
      </c>
      <c r="C53" s="428">
        <v>0</v>
      </c>
      <c r="D53" s="429"/>
      <c r="E53" s="4"/>
      <c r="F53" s="4"/>
      <c r="G53" s="4"/>
      <c r="H53" s="4"/>
      <c r="I53" s="4"/>
    </row>
    <row r="54" spans="1:13" ht="21" customHeight="1">
      <c r="A54" s="352"/>
      <c r="B54" s="387" t="s">
        <v>253</v>
      </c>
      <c r="C54" s="428">
        <v>0</v>
      </c>
      <c r="D54" s="430"/>
      <c r="E54" s="4"/>
      <c r="F54" s="4"/>
      <c r="G54" s="4"/>
      <c r="H54" s="4"/>
      <c r="I54" s="4"/>
      <c r="J54" s="4"/>
      <c r="K54" s="4"/>
      <c r="L54" s="4"/>
      <c r="M54" s="4"/>
    </row>
    <row r="55" spans="1:13" ht="21.75" customHeight="1">
      <c r="A55" s="335">
        <v>21</v>
      </c>
      <c r="B55" s="339" t="s">
        <v>254</v>
      </c>
      <c r="C55" s="340"/>
      <c r="D55" s="431">
        <f>SUM(D47,C53)</f>
        <v>0</v>
      </c>
      <c r="E55" s="432"/>
      <c r="F55" s="432"/>
      <c r="G55" s="432"/>
      <c r="H55" s="432"/>
      <c r="I55" s="432"/>
      <c r="J55" s="432"/>
      <c r="K55" s="432"/>
      <c r="L55" s="432"/>
      <c r="M55" s="432"/>
    </row>
    <row r="56" spans="1:13" ht="22.5" customHeight="1">
      <c r="A56" s="343">
        <v>22</v>
      </c>
      <c r="B56" s="433" t="s">
        <v>255</v>
      </c>
      <c r="C56" s="434"/>
      <c r="D56" s="435">
        <f>SUM(D51,C54)</f>
        <v>0</v>
      </c>
      <c r="E56" s="4"/>
      <c r="F56" s="4"/>
      <c r="G56" s="4"/>
      <c r="H56" s="4"/>
      <c r="I56" s="436"/>
      <c r="J56" s="4"/>
      <c r="K56" s="4"/>
      <c r="L56" s="4"/>
      <c r="M56" s="4"/>
    </row>
    <row r="57" spans="1:13" ht="60.75" customHeight="1">
      <c r="A57" s="343">
        <v>23</v>
      </c>
      <c r="B57" s="356" t="s">
        <v>256</v>
      </c>
      <c r="C57" s="357"/>
      <c r="D57" s="437"/>
      <c r="E57" s="4"/>
      <c r="F57" s="4"/>
      <c r="G57" s="4"/>
      <c r="H57" s="4"/>
      <c r="I57" s="4"/>
      <c r="J57" s="4"/>
      <c r="K57" s="4"/>
      <c r="L57" s="4"/>
      <c r="M57" s="4"/>
    </row>
    <row r="58" spans="1:13" ht="21" customHeight="1">
      <c r="A58" s="347"/>
      <c r="B58" s="406" t="s">
        <v>257</v>
      </c>
      <c r="C58" s="438">
        <f>SUM(eff_txbl)</f>
        <v>153467761</v>
      </c>
      <c r="D58" s="439"/>
      <c r="E58" s="4"/>
      <c r="F58" s="4"/>
      <c r="G58" s="4"/>
      <c r="H58" s="4"/>
      <c r="I58" s="4"/>
      <c r="J58" s="4"/>
      <c r="K58" s="4"/>
      <c r="L58" s="4"/>
      <c r="M58" s="4"/>
    </row>
    <row r="59" spans="1:13" ht="48" customHeight="1">
      <c r="A59" s="347"/>
      <c r="B59" s="440" t="s">
        <v>258</v>
      </c>
      <c r="C59" s="441">
        <f>SUM(eff_pollution)</f>
        <v>0</v>
      </c>
      <c r="D59" s="442"/>
      <c r="E59" s="4"/>
      <c r="F59" s="4"/>
      <c r="G59" s="4"/>
      <c r="H59" s="4"/>
      <c r="I59" s="4"/>
      <c r="J59" s="4"/>
      <c r="K59" s="4"/>
      <c r="L59" s="4"/>
      <c r="M59" s="4"/>
    </row>
    <row r="60" spans="1:4" ht="21" customHeight="1">
      <c r="A60" s="352"/>
      <c r="B60" s="443" t="s">
        <v>259</v>
      </c>
      <c r="C60" s="444"/>
      <c r="D60" s="355">
        <f>SUM(C58-C59)</f>
        <v>153467761</v>
      </c>
    </row>
    <row r="61" spans="1:4" ht="33.75" customHeight="1">
      <c r="A61" s="343">
        <v>24</v>
      </c>
      <c r="B61" s="356" t="s">
        <v>260</v>
      </c>
      <c r="C61" s="357"/>
      <c r="D61" s="445"/>
    </row>
    <row r="62" spans="1:4" ht="92.25" customHeight="1">
      <c r="A62" s="347"/>
      <c r="B62" s="446" t="s">
        <v>261</v>
      </c>
      <c r="C62" s="239">
        <v>0</v>
      </c>
      <c r="D62" s="447" t="s">
        <v>141</v>
      </c>
    </row>
    <row r="63" spans="1:4" ht="158.25" customHeight="1">
      <c r="A63" s="347"/>
      <c r="B63" s="448" t="s">
        <v>262</v>
      </c>
      <c r="C63" s="449">
        <v>0</v>
      </c>
      <c r="D63" s="450"/>
    </row>
    <row r="64" spans="1:4" ht="21" customHeight="1">
      <c r="A64" s="352"/>
      <c r="B64" s="451" t="s">
        <v>263</v>
      </c>
      <c r="C64" s="452"/>
      <c r="D64" s="453">
        <f>SUM(C63,C62)</f>
        <v>0</v>
      </c>
    </row>
    <row r="65" spans="1:4" ht="21" customHeight="1">
      <c r="A65" s="343">
        <v>25</v>
      </c>
      <c r="B65" s="454" t="s">
        <v>264</v>
      </c>
      <c r="C65" s="455"/>
      <c r="D65" s="456"/>
    </row>
    <row r="66" spans="1:4" ht="48.75" customHeight="1">
      <c r="A66" s="347"/>
      <c r="B66" s="448" t="s">
        <v>265</v>
      </c>
      <c r="C66" s="457">
        <f>SUM(eff_taxceiling)</f>
        <v>2213150</v>
      </c>
      <c r="D66" s="458"/>
    </row>
    <row r="67" spans="1:4" ht="43.5" customHeight="1">
      <c r="A67" s="347"/>
      <c r="B67" s="448" t="s">
        <v>266</v>
      </c>
      <c r="C67" s="459">
        <f>SUM(eff_newchapter313)</f>
        <v>0</v>
      </c>
      <c r="D67" s="460"/>
    </row>
    <row r="68" spans="1:4" ht="21" customHeight="1">
      <c r="A68" s="352"/>
      <c r="B68" s="461" t="s">
        <v>267</v>
      </c>
      <c r="C68" s="452"/>
      <c r="D68" s="453">
        <f>SUM(C67,C66)</f>
        <v>2213150</v>
      </c>
    </row>
    <row r="69" spans="1:4" ht="21" customHeight="1">
      <c r="A69" s="343">
        <v>26</v>
      </c>
      <c r="B69" s="339" t="s">
        <v>268</v>
      </c>
      <c r="C69" s="340"/>
      <c r="D69" s="462">
        <f>SUM(D60,D64)-D68</f>
        <v>151254611</v>
      </c>
    </row>
    <row r="70" spans="1:4" ht="21" customHeight="1">
      <c r="A70" s="343">
        <v>27</v>
      </c>
      <c r="B70" s="454" t="s">
        <v>269</v>
      </c>
      <c r="C70" s="455"/>
      <c r="D70" s="456"/>
    </row>
    <row r="71" spans="1:4" ht="33" customHeight="1">
      <c r="A71" s="463"/>
      <c r="B71" s="448" t="s">
        <v>270</v>
      </c>
      <c r="C71" s="464">
        <v>0</v>
      </c>
      <c r="D71" s="458"/>
    </row>
    <row r="72" spans="1:4" ht="35.25" customHeight="1">
      <c r="A72" s="463"/>
      <c r="B72" s="448" t="s">
        <v>271</v>
      </c>
      <c r="C72" s="449">
        <v>0</v>
      </c>
      <c r="D72" s="460"/>
    </row>
    <row r="73" spans="1:4" ht="21" customHeight="1">
      <c r="A73" s="352"/>
      <c r="B73" s="451" t="s">
        <v>272</v>
      </c>
      <c r="C73" s="452"/>
      <c r="D73" s="453">
        <f>SUM(C71-C72)</f>
        <v>0</v>
      </c>
    </row>
    <row r="74" spans="1:4" ht="21" customHeight="1">
      <c r="A74" s="465"/>
      <c r="B74" s="466"/>
      <c r="C74" s="466"/>
      <c r="D74" s="467"/>
    </row>
    <row r="75" spans="1:7" ht="18" customHeight="1">
      <c r="A75" s="468" t="s">
        <v>224</v>
      </c>
      <c r="B75" s="468"/>
      <c r="C75" s="468"/>
      <c r="D75" s="142" t="s">
        <v>225</v>
      </c>
      <c r="G75" s="331"/>
    </row>
    <row r="76" spans="1:4" ht="29.25" customHeight="1">
      <c r="A76" s="235" t="s">
        <v>104</v>
      </c>
      <c r="B76" s="207" t="s">
        <v>249</v>
      </c>
      <c r="C76" s="209"/>
      <c r="D76" s="235" t="s">
        <v>106</v>
      </c>
    </row>
    <row r="77" spans="1:4" ht="20.25" customHeight="1">
      <c r="A77" s="335">
        <v>28</v>
      </c>
      <c r="B77" s="469" t="s">
        <v>273</v>
      </c>
      <c r="C77" s="470"/>
      <c r="D77" s="338">
        <f>SUM(D69-D73)</f>
        <v>151254611</v>
      </c>
    </row>
    <row r="78" spans="1:4" ht="47.25" customHeight="1">
      <c r="A78" s="343">
        <v>29</v>
      </c>
      <c r="B78" s="471" t="s">
        <v>274</v>
      </c>
      <c r="C78" s="472"/>
      <c r="D78" s="473">
        <v>0</v>
      </c>
    </row>
    <row r="79" spans="1:4" ht="93.75" customHeight="1">
      <c r="A79" s="413">
        <v>30</v>
      </c>
      <c r="B79" s="339" t="s">
        <v>275</v>
      </c>
      <c r="C79" s="340"/>
      <c r="D79" s="338">
        <f>SUM(eff_newtxbl)</f>
        <v>1515068</v>
      </c>
    </row>
    <row r="80" spans="1:4" ht="20.25" customHeight="1">
      <c r="A80" s="413">
        <v>31</v>
      </c>
      <c r="B80" s="471" t="s">
        <v>276</v>
      </c>
      <c r="C80" s="472"/>
      <c r="D80" s="474">
        <f>SUM(D79,D78)</f>
        <v>1515068</v>
      </c>
    </row>
    <row r="81" spans="1:4" ht="20.25" customHeight="1">
      <c r="A81" s="413">
        <v>32</v>
      </c>
      <c r="B81" s="339" t="s">
        <v>277</v>
      </c>
      <c r="C81" s="340"/>
      <c r="D81" s="474">
        <f>SUM(D77-D80)</f>
        <v>149739543</v>
      </c>
    </row>
    <row r="82" spans="1:4" ht="20.25" customHeight="1">
      <c r="A82" s="413">
        <v>33</v>
      </c>
      <c r="B82" s="411" t="s">
        <v>278</v>
      </c>
      <c r="C82" s="412"/>
      <c r="D82" s="475">
        <f>SUM(D69-D80)</f>
        <v>149739543</v>
      </c>
    </row>
    <row r="83" spans="1:4" ht="36" customHeight="1">
      <c r="A83" s="413">
        <v>34</v>
      </c>
      <c r="B83" s="476" t="s">
        <v>279</v>
      </c>
      <c r="C83" s="477"/>
      <c r="D83" s="478">
        <f>SUM(D55/D81)*100</f>
        <v>0</v>
      </c>
    </row>
    <row r="84" spans="1:4" ht="20.25" customHeight="1">
      <c r="A84" s="413">
        <v>35</v>
      </c>
      <c r="B84" s="476" t="s">
        <v>280</v>
      </c>
      <c r="C84" s="477"/>
      <c r="D84" s="478">
        <f>SUM(D56/D82)*100</f>
        <v>0</v>
      </c>
    </row>
    <row r="85" spans="1:4" ht="20.25" customHeight="1">
      <c r="A85" s="413">
        <v>36</v>
      </c>
      <c r="B85" s="339" t="s">
        <v>281</v>
      </c>
      <c r="C85" s="340"/>
      <c r="D85" s="478">
        <f>SUM(D84,D83)</f>
        <v>0</v>
      </c>
    </row>
    <row r="86" spans="1:4" ht="15.75" customHeight="1">
      <c r="A86" s="479" t="s">
        <v>282</v>
      </c>
      <c r="B86" s="480"/>
      <c r="C86" s="480"/>
      <c r="D86" s="481"/>
    </row>
    <row r="87" spans="1:4" ht="359.25" customHeight="1">
      <c r="A87" s="482" t="s">
        <v>283</v>
      </c>
      <c r="B87" s="483"/>
      <c r="C87" s="483"/>
      <c r="D87" s="483"/>
    </row>
    <row r="88" spans="1:4" ht="39" customHeight="1">
      <c r="A88" s="301" t="s">
        <v>104</v>
      </c>
      <c r="B88" s="484" t="s">
        <v>284</v>
      </c>
      <c r="C88" s="302"/>
      <c r="D88" s="303" t="s">
        <v>106</v>
      </c>
    </row>
    <row r="89" spans="1:4" ht="57" customHeight="1">
      <c r="A89" s="335">
        <v>37</v>
      </c>
      <c r="B89" s="339" t="s">
        <v>285</v>
      </c>
      <c r="C89" s="340"/>
      <c r="D89" s="485">
        <v>0</v>
      </c>
    </row>
    <row r="90" spans="1:4" ht="31.5" customHeight="1">
      <c r="A90" s="343">
        <v>38</v>
      </c>
      <c r="B90" s="356" t="s">
        <v>286</v>
      </c>
      <c r="C90" s="357"/>
      <c r="D90" s="486"/>
    </row>
    <row r="91" spans="1:4" ht="31.5" customHeight="1">
      <c r="A91" s="347"/>
      <c r="B91" s="440" t="s">
        <v>287</v>
      </c>
      <c r="C91" s="487">
        <v>0</v>
      </c>
      <c r="D91" s="488"/>
    </row>
    <row r="92" spans="1:4" ht="24" customHeight="1">
      <c r="A92" s="352"/>
      <c r="B92" s="411" t="s">
        <v>288</v>
      </c>
      <c r="C92" s="487">
        <v>0</v>
      </c>
      <c r="D92" s="489">
        <v>0</v>
      </c>
    </row>
    <row r="93" spans="1:4" ht="24" customHeight="1">
      <c r="A93" s="465"/>
      <c r="B93" s="311"/>
      <c r="C93" s="490"/>
      <c r="D93" s="491"/>
    </row>
    <row r="94" spans="1:4" ht="18" customHeight="1">
      <c r="A94" s="492" t="s">
        <v>224</v>
      </c>
      <c r="B94" s="492"/>
      <c r="C94" s="492"/>
      <c r="D94" s="142" t="s">
        <v>225</v>
      </c>
    </row>
    <row r="95" spans="1:4" ht="40.5" customHeight="1">
      <c r="A95" s="301" t="s">
        <v>104</v>
      </c>
      <c r="B95" s="484" t="s">
        <v>284</v>
      </c>
      <c r="C95" s="302"/>
      <c r="D95" s="303" t="s">
        <v>106</v>
      </c>
    </row>
    <row r="96" spans="1:4" ht="51" customHeight="1">
      <c r="A96" s="413">
        <v>39</v>
      </c>
      <c r="B96" s="356" t="s">
        <v>289</v>
      </c>
      <c r="C96" s="357"/>
      <c r="D96" s="493">
        <v>0</v>
      </c>
    </row>
    <row r="97" spans="1:4" ht="96" customHeight="1">
      <c r="A97" s="368">
        <v>40</v>
      </c>
      <c r="B97" s="494" t="s">
        <v>290</v>
      </c>
      <c r="C97" s="495"/>
      <c r="D97" s="496"/>
    </row>
    <row r="98" spans="1:4" ht="139.5" customHeight="1">
      <c r="A98" s="381"/>
      <c r="B98" s="440" t="s">
        <v>291</v>
      </c>
      <c r="C98" s="428">
        <v>0</v>
      </c>
      <c r="D98" s="497"/>
    </row>
    <row r="99" spans="1:4" ht="21" customHeight="1">
      <c r="A99" s="381"/>
      <c r="B99" s="440" t="s">
        <v>292</v>
      </c>
      <c r="C99" s="498">
        <v>0</v>
      </c>
      <c r="D99" s="499"/>
    </row>
    <row r="100" spans="1:4" ht="51" customHeight="1">
      <c r="A100" s="381"/>
      <c r="B100" s="440" t="s">
        <v>293</v>
      </c>
      <c r="C100" s="500">
        <v>0</v>
      </c>
      <c r="D100" s="501"/>
    </row>
    <row r="101" spans="1:4" ht="24.75" customHeight="1">
      <c r="A101" s="502"/>
      <c r="B101" s="411" t="s">
        <v>294</v>
      </c>
      <c r="C101" s="412"/>
      <c r="D101" s="349">
        <f>SUM(-C100,-C99,C98)</f>
        <v>0</v>
      </c>
    </row>
    <row r="102" spans="1:4" ht="33.75" customHeight="1">
      <c r="A102" s="335">
        <v>41</v>
      </c>
      <c r="B102" s="339" t="s">
        <v>295</v>
      </c>
      <c r="C102" s="340"/>
      <c r="D102" s="503">
        <v>0</v>
      </c>
    </row>
    <row r="103" spans="1:4" ht="21" customHeight="1">
      <c r="A103" s="335">
        <v>42</v>
      </c>
      <c r="B103" s="205" t="s">
        <v>296</v>
      </c>
      <c r="C103" s="204"/>
      <c r="D103" s="504">
        <f>SUM(D101-D102)</f>
        <v>0</v>
      </c>
    </row>
    <row r="104" spans="1:4" ht="65.25" customHeight="1">
      <c r="A104" s="343">
        <v>43</v>
      </c>
      <c r="B104" s="356" t="s">
        <v>297</v>
      </c>
      <c r="C104" s="357"/>
      <c r="D104" s="505">
        <v>0</v>
      </c>
    </row>
    <row r="105" spans="1:4" ht="33" customHeight="1">
      <c r="A105" s="347"/>
      <c r="B105" s="440" t="s">
        <v>298</v>
      </c>
      <c r="C105" s="506">
        <v>0</v>
      </c>
      <c r="D105" s="507"/>
    </row>
    <row r="106" spans="1:4" ht="21" customHeight="1">
      <c r="A106" s="347"/>
      <c r="B106" s="440" t="s">
        <v>299</v>
      </c>
      <c r="C106" s="508">
        <v>0</v>
      </c>
      <c r="D106" s="509"/>
    </row>
    <row r="107" spans="1:4" ht="21" customHeight="1">
      <c r="A107" s="347"/>
      <c r="B107" s="440" t="s">
        <v>300</v>
      </c>
      <c r="C107" s="508">
        <v>0</v>
      </c>
      <c r="D107" s="509"/>
    </row>
    <row r="108" spans="1:4" ht="21" customHeight="1">
      <c r="A108" s="352"/>
      <c r="B108" s="451" t="s">
        <v>301</v>
      </c>
      <c r="C108" s="510">
        <v>0</v>
      </c>
      <c r="D108" s="511"/>
    </row>
    <row r="109" spans="1:4" ht="21" customHeight="1">
      <c r="A109" s="335">
        <v>44</v>
      </c>
      <c r="B109" s="339" t="s">
        <v>302</v>
      </c>
      <c r="C109" s="340"/>
      <c r="D109" s="462" t="e">
        <f>SUM(D103/D104)</f>
        <v>#DIV/0!</v>
      </c>
    </row>
    <row r="110" spans="1:4" ht="32.25" customHeight="1">
      <c r="A110" s="335">
        <v>45</v>
      </c>
      <c r="B110" s="339" t="s">
        <v>303</v>
      </c>
      <c r="C110" s="340"/>
      <c r="D110" s="512">
        <f>SUM(D69)</f>
        <v>151254611</v>
      </c>
    </row>
    <row r="111" spans="1:4" ht="21" customHeight="1">
      <c r="A111" s="335">
        <v>46</v>
      </c>
      <c r="B111" s="339" t="s">
        <v>304</v>
      </c>
      <c r="C111" s="340"/>
      <c r="D111" s="308" t="e">
        <f>SUM(D109/D110)*100</f>
        <v>#DIV/0!</v>
      </c>
    </row>
    <row r="112" spans="1:4" ht="69" customHeight="1">
      <c r="A112" s="335">
        <v>47</v>
      </c>
      <c r="B112" s="205" t="s">
        <v>305</v>
      </c>
      <c r="C112" s="204"/>
      <c r="D112" s="513" t="e">
        <f>SUM(D111,D96)</f>
        <v>#DIV/0!</v>
      </c>
    </row>
    <row r="113" spans="1:4" ht="15.75" customHeight="1">
      <c r="A113" s="514"/>
      <c r="B113" s="515"/>
      <c r="C113" s="515"/>
      <c r="D113" s="516"/>
    </row>
    <row r="114" spans="1:5" ht="18" customHeight="1">
      <c r="A114" s="517" t="s">
        <v>224</v>
      </c>
      <c r="B114" s="517"/>
      <c r="C114" s="517"/>
      <c r="D114" s="142" t="s">
        <v>225</v>
      </c>
      <c r="E114" s="518"/>
    </row>
    <row r="115" spans="1:6" ht="29.25" customHeight="1">
      <c r="A115" s="250" t="s">
        <v>306</v>
      </c>
      <c r="B115" s="250"/>
      <c r="C115" s="250"/>
      <c r="D115" s="250"/>
      <c r="E115" s="519"/>
      <c r="F115" s="519"/>
    </row>
    <row r="116" spans="1:6" ht="110.25" customHeight="1">
      <c r="A116" s="520" t="s">
        <v>307</v>
      </c>
      <c r="B116" s="1"/>
      <c r="C116" s="1"/>
      <c r="D116" s="1"/>
      <c r="E116" s="521"/>
      <c r="F116" s="521"/>
    </row>
    <row r="117" spans="1:6" ht="29.25" customHeight="1">
      <c r="A117" s="301" t="s">
        <v>104</v>
      </c>
      <c r="B117" s="484" t="s">
        <v>308</v>
      </c>
      <c r="C117" s="302"/>
      <c r="D117" s="303" t="s">
        <v>106</v>
      </c>
      <c r="E117" s="519"/>
      <c r="F117" s="519"/>
    </row>
    <row r="118" spans="1:6" ht="62.25" customHeight="1">
      <c r="A118" s="343">
        <v>48</v>
      </c>
      <c r="B118" s="339" t="s">
        <v>309</v>
      </c>
      <c r="C118" s="340"/>
      <c r="D118" s="522">
        <v>0</v>
      </c>
      <c r="E118" s="519"/>
      <c r="F118" s="519"/>
    </row>
    <row r="119" spans="1:6" ht="33" customHeight="1">
      <c r="A119" s="335">
        <v>49</v>
      </c>
      <c r="B119" s="205" t="s">
        <v>303</v>
      </c>
      <c r="C119" s="204"/>
      <c r="D119" s="523">
        <f>SUM(D69)</f>
        <v>151254611</v>
      </c>
      <c r="E119" s="519"/>
      <c r="F119" s="519"/>
    </row>
    <row r="120" spans="1:5" ht="20.25" customHeight="1">
      <c r="A120" s="335">
        <v>50</v>
      </c>
      <c r="B120" s="339" t="s">
        <v>310</v>
      </c>
      <c r="C120" s="340"/>
      <c r="D120" s="524">
        <f>SUM(D118/D119)*100</f>
        <v>0</v>
      </c>
      <c r="E120" s="525"/>
    </row>
    <row r="121" spans="1:5" ht="20.25" customHeight="1">
      <c r="A121" s="335">
        <v>51</v>
      </c>
      <c r="B121" s="339" t="s">
        <v>311</v>
      </c>
      <c r="C121" s="340"/>
      <c r="D121" s="524" t="e">
        <f>SUM(D120,D112)</f>
        <v>#DIV/0!</v>
      </c>
      <c r="E121" s="525"/>
    </row>
    <row r="122" spans="1:4" ht="22.5" customHeight="1">
      <c r="A122" s="526"/>
      <c r="B122" s="526"/>
      <c r="C122" s="526"/>
      <c r="D122" s="526"/>
    </row>
    <row r="123" spans="1:4" ht="22.5" customHeight="1">
      <c r="A123" s="250" t="s">
        <v>312</v>
      </c>
      <c r="B123" s="250"/>
      <c r="C123" s="250"/>
      <c r="D123" s="250"/>
    </row>
    <row r="124" spans="1:4" ht="126.75" customHeight="1">
      <c r="A124" s="527" t="s">
        <v>313</v>
      </c>
      <c r="B124" s="528"/>
      <c r="C124" s="528"/>
      <c r="D124" s="528"/>
    </row>
    <row r="125" spans="1:4" ht="22.5" customHeight="1">
      <c r="A125" s="529" t="s">
        <v>104</v>
      </c>
      <c r="B125" s="530" t="s">
        <v>314</v>
      </c>
      <c r="C125" s="531"/>
      <c r="D125" s="532" t="s">
        <v>106</v>
      </c>
    </row>
    <row r="126" spans="1:4" ht="22.5" customHeight="1">
      <c r="A126" s="533">
        <v>52</v>
      </c>
      <c r="B126" s="534" t="s">
        <v>315</v>
      </c>
      <c r="C126" s="535"/>
      <c r="D126" s="536">
        <f>SUM(eff_histtaxrate)</f>
        <v>0.010517</v>
      </c>
    </row>
    <row r="127" spans="1:4" ht="45" customHeight="1">
      <c r="A127" s="537">
        <v>53</v>
      </c>
      <c r="B127" s="538" t="s">
        <v>316</v>
      </c>
      <c r="C127" s="535"/>
      <c r="D127" s="539">
        <v>0</v>
      </c>
    </row>
    <row r="128" spans="1:4" ht="22.5" customHeight="1">
      <c r="A128" s="537">
        <v>54</v>
      </c>
      <c r="B128" s="540" t="s">
        <v>317</v>
      </c>
      <c r="C128" s="541"/>
      <c r="D128" s="542">
        <f>SUM(D126-D127)</f>
        <v>0.010517</v>
      </c>
    </row>
    <row r="129" spans="1:4" ht="44.25" customHeight="1">
      <c r="A129" s="537">
        <v>55</v>
      </c>
      <c r="B129" s="543" t="s">
        <v>318</v>
      </c>
      <c r="C129" s="544"/>
      <c r="D129" s="545">
        <v>0</v>
      </c>
    </row>
    <row r="130" spans="1:4" ht="22.5" customHeight="1">
      <c r="A130" s="546"/>
      <c r="B130" s="546"/>
      <c r="C130" s="546"/>
      <c r="D130" s="546"/>
    </row>
    <row r="131" spans="1:4" ht="29.25" customHeight="1">
      <c r="A131" s="250" t="s">
        <v>188</v>
      </c>
      <c r="B131" s="250"/>
      <c r="C131" s="250"/>
      <c r="D131" s="250"/>
    </row>
    <row r="132" spans="1:4" ht="21" customHeight="1">
      <c r="A132" s="547" t="s">
        <v>319</v>
      </c>
      <c r="B132" s="547"/>
      <c r="C132" s="547"/>
      <c r="D132" s="548"/>
    </row>
    <row r="133" spans="1:4" ht="33.75" customHeight="1">
      <c r="A133" s="549"/>
      <c r="B133" s="550" t="s">
        <v>320</v>
      </c>
      <c r="C133" s="550"/>
      <c r="D133" s="551">
        <f>SUM(D85)</f>
        <v>0</v>
      </c>
    </row>
    <row r="134" spans="1:4" ht="11.25" customHeight="1">
      <c r="A134" s="549"/>
      <c r="B134" s="550"/>
      <c r="C134" s="550"/>
      <c r="D134" s="552"/>
    </row>
    <row r="135" spans="1:4" ht="30.75" customHeight="1">
      <c r="A135" s="549"/>
      <c r="B135" s="527" t="s">
        <v>321</v>
      </c>
      <c r="C135" s="527"/>
      <c r="D135" s="553">
        <v>0</v>
      </c>
    </row>
    <row r="136" spans="1:4" ht="20.25" customHeight="1">
      <c r="A136" s="549"/>
      <c r="B136" s="554" t="s">
        <v>322</v>
      </c>
      <c r="C136" s="555">
        <v>0</v>
      </c>
      <c r="D136" s="556"/>
    </row>
    <row r="137" spans="1:4" ht="12" customHeight="1">
      <c r="A137" s="557"/>
      <c r="B137" s="557"/>
      <c r="C137" s="557"/>
      <c r="D137" s="558"/>
    </row>
    <row r="138" spans="1:4" ht="29.25" customHeight="1">
      <c r="A138" s="250" t="s">
        <v>194</v>
      </c>
      <c r="B138" s="250"/>
      <c r="C138" s="250"/>
      <c r="D138" s="250"/>
    </row>
    <row r="139" ht="12" customHeight="1"/>
    <row r="140" spans="1:4" ht="51.75" customHeight="1">
      <c r="A140" s="322" t="s">
        <v>323</v>
      </c>
      <c r="B140" s="317"/>
      <c r="C140" s="317"/>
      <c r="D140" s="317"/>
    </row>
    <row r="141" spans="1:4" ht="15">
      <c r="A141" s="318"/>
      <c r="B141" s="318"/>
      <c r="C141" s="318"/>
      <c r="D141" s="320"/>
    </row>
    <row r="142" spans="1:4" ht="15">
      <c r="A142" s="324" t="s">
        <v>196</v>
      </c>
      <c r="B142" s="559"/>
      <c r="C142" s="318"/>
      <c r="D142" s="320"/>
    </row>
    <row r="143" spans="1:4" ht="15">
      <c r="A143" s="324"/>
      <c r="B143" s="560"/>
      <c r="C143" s="318"/>
      <c r="D143" s="320"/>
    </row>
    <row r="144" spans="1:4" ht="15">
      <c r="A144" s="318"/>
      <c r="B144" s="318" t="s">
        <v>197</v>
      </c>
      <c r="C144" s="318"/>
      <c r="D144" s="320"/>
    </row>
    <row r="145" spans="1:4" ht="15">
      <c r="A145" s="324" t="s">
        <v>198</v>
      </c>
      <c r="B145" s="327"/>
      <c r="C145" s="318"/>
      <c r="D145" s="320"/>
    </row>
    <row r="146" spans="1:4" ht="15">
      <c r="A146" s="324"/>
      <c r="B146" s="328"/>
      <c r="C146" s="318"/>
      <c r="D146" s="561"/>
    </row>
    <row r="147" spans="1:4" ht="15">
      <c r="A147" s="318"/>
      <c r="B147" s="318" t="s">
        <v>324</v>
      </c>
      <c r="C147" s="318"/>
      <c r="D147" s="318" t="s">
        <v>200</v>
      </c>
    </row>
    <row r="148" spans="1:4" ht="15">
      <c r="A148" s="318"/>
      <c r="B148" s="318"/>
      <c r="C148" s="318"/>
      <c r="D148" s="320"/>
    </row>
    <row r="149" spans="1:4" ht="15">
      <c r="A149" s="318"/>
      <c r="B149" s="318"/>
      <c r="C149" s="318"/>
      <c r="D149" s="320"/>
    </row>
    <row r="150" spans="1:4" ht="15.75">
      <c r="A150" s="330" t="s">
        <v>201</v>
      </c>
      <c r="B150" s="330"/>
      <c r="C150" s="330"/>
      <c r="D150" s="320"/>
    </row>
    <row r="151" spans="1:4" ht="15">
      <c r="A151" s="331" t="s">
        <v>325</v>
      </c>
      <c r="B151" s="331"/>
      <c r="C151" s="318"/>
      <c r="D151" s="320"/>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dimension ref="A1:M217"/>
  <sheetViews>
    <sheetView zoomScaleSheetLayoutView="100" workbookViewId="0" topLeftCell="A1">
      <selection activeCell="C4" sqref="C4:D4"/>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326</v>
      </c>
    </row>
    <row r="2" spans="1:13" ht="25.5">
      <c r="A2" s="143" t="s">
        <v>96</v>
      </c>
      <c r="B2" s="143"/>
      <c r="C2" s="143"/>
      <c r="D2" s="333" t="s">
        <v>327</v>
      </c>
      <c r="E2" s="4"/>
      <c r="F2" s="4"/>
      <c r="G2" s="4"/>
      <c r="H2" s="4"/>
      <c r="I2" s="4"/>
      <c r="J2" s="4"/>
      <c r="K2" s="4"/>
      <c r="L2" s="4"/>
      <c r="M2" s="4"/>
    </row>
    <row r="3" spans="1:11" ht="20.25">
      <c r="A3" s="145" t="s">
        <v>328</v>
      </c>
      <c r="B3" s="145"/>
      <c r="C3" s="145"/>
      <c r="D3" s="145"/>
      <c r="E3" s="4"/>
      <c r="F3" s="4"/>
      <c r="G3" s="4"/>
      <c r="H3" s="4"/>
      <c r="I3" s="4"/>
      <c r="J3" s="4"/>
      <c r="K3" s="4"/>
    </row>
    <row r="4" spans="1:11" ht="15">
      <c r="A4" s="146" t="str">
        <f>(eff_desc)</f>
        <v>SBO-BOOKER ISD (2022)</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43.25" customHeight="1">
      <c r="A7" s="334" t="s">
        <v>329</v>
      </c>
      <c r="B7" s="155"/>
      <c r="C7" s="155"/>
      <c r="D7" s="155"/>
      <c r="E7" s="4"/>
      <c r="F7" s="4"/>
      <c r="G7" s="4"/>
      <c r="H7" s="4"/>
      <c r="I7" s="4"/>
      <c r="J7" s="4"/>
      <c r="K7" s="4"/>
      <c r="L7" s="4"/>
      <c r="M7" s="4"/>
    </row>
    <row r="8" spans="1:13" ht="15.75">
      <c r="A8" s="156" t="s">
        <v>102</v>
      </c>
      <c r="B8" s="156"/>
      <c r="C8" s="156"/>
      <c r="D8" s="156"/>
      <c r="E8" s="4"/>
      <c r="F8" s="4"/>
      <c r="G8" s="4"/>
      <c r="H8" s="4"/>
      <c r="I8" s="4"/>
      <c r="J8" s="4"/>
      <c r="K8" s="4"/>
      <c r="L8" s="4"/>
      <c r="M8" s="4"/>
    </row>
    <row r="9" spans="1:13" ht="78" customHeight="1">
      <c r="A9" s="157" t="s">
        <v>330</v>
      </c>
      <c r="B9" s="158"/>
      <c r="C9" s="158"/>
      <c r="D9" s="158"/>
      <c r="E9" s="4"/>
      <c r="F9" s="4"/>
      <c r="G9" s="4"/>
      <c r="H9" s="4"/>
      <c r="I9" s="4"/>
      <c r="J9" s="4"/>
      <c r="K9" s="4"/>
      <c r="L9" s="4"/>
      <c r="M9" s="4"/>
    </row>
    <row r="10" spans="1:13" ht="29.25" customHeight="1">
      <c r="A10" s="235" t="s">
        <v>104</v>
      </c>
      <c r="B10" s="207" t="s">
        <v>105</v>
      </c>
      <c r="C10" s="209"/>
      <c r="D10" s="235" t="s">
        <v>106</v>
      </c>
      <c r="E10" s="4"/>
      <c r="F10" s="4"/>
      <c r="G10" s="4"/>
      <c r="H10" s="4"/>
      <c r="I10" s="4"/>
      <c r="J10" s="4"/>
      <c r="K10" s="4"/>
      <c r="L10" s="4"/>
      <c r="M10" s="4"/>
    </row>
    <row r="11" spans="1:13" ht="110.25" customHeight="1">
      <c r="A11" s="335">
        <v>1</v>
      </c>
      <c r="B11" s="336" t="s">
        <v>331</v>
      </c>
      <c r="C11" s="337"/>
      <c r="D11" s="338">
        <f>SUM(eff_histtxblrecog)</f>
        <v>116884799</v>
      </c>
      <c r="E11" s="4"/>
      <c r="F11" s="4"/>
      <c r="G11" s="4"/>
      <c r="H11" s="4"/>
      <c r="I11" s="4"/>
      <c r="J11" s="4"/>
      <c r="L11" s="4"/>
      <c r="M11" s="4"/>
    </row>
    <row r="12" spans="1:13" ht="66" customHeight="1">
      <c r="A12" s="335">
        <v>2</v>
      </c>
      <c r="B12" s="339" t="s">
        <v>332</v>
      </c>
      <c r="C12" s="340"/>
      <c r="D12" s="338">
        <f>SUM(eff_histtaxceiling)</f>
        <v>3267030</v>
      </c>
      <c r="E12" s="4"/>
      <c r="F12" s="4"/>
      <c r="G12" s="4"/>
      <c r="H12" s="4"/>
      <c r="I12" s="4"/>
      <c r="J12" s="4"/>
      <c r="L12" s="4"/>
      <c r="M12" s="4"/>
    </row>
    <row r="13" spans="1:13" ht="29.25" customHeight="1">
      <c r="A13" s="335">
        <v>3</v>
      </c>
      <c r="B13" s="341" t="s">
        <v>109</v>
      </c>
      <c r="C13" s="342"/>
      <c r="D13" s="338">
        <f>SUM(D11-D12)</f>
        <v>113617769</v>
      </c>
      <c r="E13" s="4"/>
      <c r="F13" s="4"/>
      <c r="G13" s="4"/>
      <c r="H13" s="4"/>
      <c r="I13" s="4"/>
      <c r="J13" s="4"/>
      <c r="L13" s="4"/>
      <c r="M13" s="4"/>
    </row>
    <row r="14" spans="1:13" ht="29.25" customHeight="1">
      <c r="A14" s="343">
        <v>4</v>
      </c>
      <c r="B14" s="562" t="s">
        <v>110</v>
      </c>
      <c r="C14" s="563"/>
      <c r="D14" s="564">
        <f>SUM(eff_histtaxrate)*100</f>
        <v>1.0517</v>
      </c>
      <c r="E14" s="4"/>
      <c r="F14" s="4"/>
      <c r="G14" s="4"/>
      <c r="H14" s="4"/>
      <c r="I14" s="4"/>
      <c r="J14" s="4"/>
      <c r="L14" s="4"/>
      <c r="M14" s="4"/>
    </row>
    <row r="15" spans="1:13" ht="40.5" customHeight="1">
      <c r="A15" s="343">
        <v>5</v>
      </c>
      <c r="B15" s="369" t="s">
        <v>111</v>
      </c>
      <c r="C15" s="370"/>
      <c r="D15" s="427"/>
      <c r="E15" s="4"/>
      <c r="F15" s="4"/>
      <c r="G15" s="4"/>
      <c r="H15" s="4"/>
      <c r="I15" s="4"/>
      <c r="J15" s="4"/>
      <c r="L15" s="4"/>
      <c r="M15" s="4"/>
    </row>
    <row r="16" spans="1:13" ht="15.75">
      <c r="A16" s="347"/>
      <c r="B16" s="373" t="s">
        <v>333</v>
      </c>
      <c r="C16" s="428">
        <v>0</v>
      </c>
      <c r="D16" s="429"/>
      <c r="E16" s="4"/>
      <c r="F16" s="4"/>
      <c r="G16" s="4"/>
      <c r="H16" s="4"/>
      <c r="I16" s="4"/>
      <c r="J16" s="4"/>
      <c r="L16" s="4"/>
      <c r="M16" s="4"/>
    </row>
    <row r="17" spans="1:13" ht="15.75">
      <c r="A17" s="347"/>
      <c r="B17" s="373" t="s">
        <v>334</v>
      </c>
      <c r="C17" s="498">
        <v>0</v>
      </c>
      <c r="D17" s="430"/>
      <c r="E17" s="4"/>
      <c r="F17" s="4"/>
      <c r="G17" s="4"/>
      <c r="H17" s="4"/>
      <c r="I17" s="4"/>
      <c r="J17" s="4"/>
      <c r="L17" s="4"/>
      <c r="M17" s="4"/>
    </row>
    <row r="18" spans="1:13" ht="29.25" customHeight="1">
      <c r="A18" s="347"/>
      <c r="B18" s="565" t="s">
        <v>335</v>
      </c>
      <c r="C18" s="244"/>
      <c r="D18" s="355">
        <f>SUM(C16-C17)</f>
        <v>0</v>
      </c>
      <c r="E18" s="4"/>
      <c r="F18" s="4"/>
      <c r="G18" s="4"/>
      <c r="H18" s="4"/>
      <c r="I18" s="4"/>
      <c r="J18" s="4"/>
      <c r="L18" s="4"/>
      <c r="M18" s="4"/>
    </row>
    <row r="19" spans="1:13" ht="15.75" customHeight="1">
      <c r="A19" s="343">
        <v>6</v>
      </c>
      <c r="B19" s="454" t="s">
        <v>115</v>
      </c>
      <c r="C19" s="357"/>
      <c r="D19" s="405"/>
      <c r="E19" s="4"/>
      <c r="F19" s="4"/>
      <c r="G19" s="4"/>
      <c r="H19" s="4"/>
      <c r="I19" s="4"/>
      <c r="J19" s="4"/>
      <c r="L19" s="4"/>
      <c r="M19" s="4"/>
    </row>
    <row r="20" spans="1:13" ht="15.75">
      <c r="A20" s="347"/>
      <c r="B20" s="406" t="s">
        <v>116</v>
      </c>
      <c r="C20" s="428">
        <v>0</v>
      </c>
      <c r="D20" s="408"/>
      <c r="E20" s="4"/>
      <c r="F20" s="4"/>
      <c r="G20" s="4"/>
      <c r="H20" s="4"/>
      <c r="I20" s="4"/>
      <c r="J20" s="4"/>
      <c r="L20" s="4"/>
      <c r="M20" s="4"/>
    </row>
    <row r="21" spans="1:13" ht="15.75">
      <c r="A21" s="347"/>
      <c r="B21" s="406" t="s">
        <v>117</v>
      </c>
      <c r="C21" s="498">
        <v>0</v>
      </c>
      <c r="D21" s="410"/>
      <c r="E21" s="4"/>
      <c r="F21" s="4"/>
      <c r="G21" s="4"/>
      <c r="H21" s="4"/>
      <c r="I21" s="4"/>
      <c r="J21" s="4"/>
      <c r="L21" s="4"/>
      <c r="M21" s="4"/>
    </row>
    <row r="22" spans="1:13" ht="18">
      <c r="A22" s="352"/>
      <c r="B22" s="566" t="s">
        <v>336</v>
      </c>
      <c r="C22" s="567"/>
      <c r="D22" s="568">
        <f>SUM(C20-C21)</f>
        <v>0</v>
      </c>
      <c r="E22" s="4"/>
      <c r="F22" s="4"/>
      <c r="G22" s="4"/>
      <c r="H22" s="4"/>
      <c r="I22" s="4"/>
      <c r="J22" s="4"/>
      <c r="L22" s="4"/>
      <c r="M22" s="4"/>
    </row>
    <row r="23" spans="1:13" ht="15.75">
      <c r="A23" s="352">
        <v>7</v>
      </c>
      <c r="B23" s="339" t="s">
        <v>337</v>
      </c>
      <c r="C23" s="569"/>
      <c r="D23" s="570">
        <f>SUM(D18,D22)</f>
        <v>0</v>
      </c>
      <c r="E23" s="4"/>
      <c r="F23" s="4"/>
      <c r="G23" s="4"/>
      <c r="H23" s="4"/>
      <c r="I23" s="4"/>
      <c r="J23" s="4"/>
      <c r="L23" s="4"/>
      <c r="M23" s="4"/>
    </row>
    <row r="24" spans="1:13" ht="18" customHeight="1">
      <c r="A24" s="571" t="s">
        <v>338</v>
      </c>
      <c r="B24" s="571"/>
      <c r="C24" s="571"/>
      <c r="D24" s="572" t="s">
        <v>339</v>
      </c>
      <c r="E24" s="4"/>
      <c r="F24" s="4"/>
      <c r="G24" s="4"/>
      <c r="H24" s="4"/>
      <c r="I24" s="4"/>
      <c r="J24" s="4"/>
      <c r="L24" s="4"/>
      <c r="M24" s="4"/>
    </row>
    <row r="25" spans="1:13" ht="29.25" customHeight="1">
      <c r="A25" s="235" t="s">
        <v>104</v>
      </c>
      <c r="B25" s="207" t="s">
        <v>105</v>
      </c>
      <c r="C25" s="209"/>
      <c r="D25" s="235" t="s">
        <v>106</v>
      </c>
      <c r="E25" s="4"/>
      <c r="F25" s="4"/>
      <c r="G25" s="4"/>
      <c r="H25" s="4"/>
      <c r="I25" s="4"/>
      <c r="J25" s="4"/>
      <c r="L25" s="4"/>
      <c r="M25" s="4"/>
    </row>
    <row r="26" spans="1:13" ht="31.5" customHeight="1">
      <c r="A26" s="368">
        <v>8</v>
      </c>
      <c r="B26" s="573" t="s">
        <v>340</v>
      </c>
      <c r="C26" s="574"/>
      <c r="D26" s="575">
        <f>SUM(D13,D23)</f>
        <v>113617769</v>
      </c>
      <c r="E26" s="4"/>
      <c r="F26" s="4"/>
      <c r="G26" s="4"/>
      <c r="H26" s="4"/>
      <c r="I26" s="4"/>
      <c r="J26" s="4"/>
      <c r="L26" s="4"/>
      <c r="M26" s="4"/>
    </row>
    <row r="27" spans="1:13" ht="37.5" customHeight="1">
      <c r="A27" s="368">
        <v>9</v>
      </c>
      <c r="B27" s="573" t="s">
        <v>341</v>
      </c>
      <c r="C27" s="576"/>
      <c r="D27" s="577">
        <v>0</v>
      </c>
      <c r="E27" s="4"/>
      <c r="F27" s="4"/>
      <c r="G27" s="4"/>
      <c r="H27" s="4"/>
      <c r="I27" s="4"/>
      <c r="J27" s="4"/>
      <c r="L27" s="4"/>
      <c r="M27" s="4"/>
    </row>
    <row r="28" spans="1:13" ht="78" customHeight="1">
      <c r="A28" s="368">
        <v>10</v>
      </c>
      <c r="B28" s="578" t="s">
        <v>342</v>
      </c>
      <c r="C28" s="579"/>
      <c r="D28" s="580"/>
      <c r="E28" s="4"/>
      <c r="F28" s="4"/>
      <c r="G28" s="4"/>
      <c r="H28" s="4"/>
      <c r="I28" s="4"/>
      <c r="J28" s="4"/>
      <c r="L28" s="4"/>
      <c r="M28" s="4"/>
    </row>
    <row r="29" spans="1:13" ht="20.25" customHeight="1">
      <c r="A29" s="372"/>
      <c r="B29" s="373" t="s">
        <v>343</v>
      </c>
      <c r="C29" s="581">
        <f>SUM(eff_histabsolutexempt)</f>
        <v>0</v>
      </c>
      <c r="D29" s="582"/>
      <c r="E29" s="4"/>
      <c r="F29" s="4"/>
      <c r="G29" s="4"/>
      <c r="H29" s="4"/>
      <c r="I29" s="4"/>
      <c r="J29" s="4"/>
      <c r="L29" s="4"/>
      <c r="M29" s="4"/>
    </row>
    <row r="30" spans="1:13" ht="36.75" customHeight="1">
      <c r="A30" s="372"/>
      <c r="B30" s="583" t="s">
        <v>344</v>
      </c>
      <c r="C30" s="441">
        <f>SUM(eff_partialexempt)</f>
        <v>344976</v>
      </c>
      <c r="D30" s="584"/>
      <c r="E30" s="4"/>
      <c r="F30" s="4"/>
      <c r="G30" s="4"/>
      <c r="H30" s="4"/>
      <c r="I30" s="4"/>
      <c r="J30" s="4"/>
      <c r="L30" s="4"/>
      <c r="M30" s="4"/>
    </row>
    <row r="31" spans="1:13" ht="24.75" customHeight="1">
      <c r="A31" s="378"/>
      <c r="B31" s="585" t="s">
        <v>345</v>
      </c>
      <c r="C31" s="337"/>
      <c r="D31" s="380">
        <f>SUM(C30,C29)</f>
        <v>344976</v>
      </c>
      <c r="E31" s="4"/>
      <c r="F31" s="4"/>
      <c r="G31" s="4"/>
      <c r="H31" s="4"/>
      <c r="I31" s="4"/>
      <c r="J31" s="4"/>
      <c r="L31" s="4"/>
      <c r="M31" s="4"/>
    </row>
    <row r="32" spans="1:13" ht="63.75" customHeight="1">
      <c r="A32" s="368">
        <v>11</v>
      </c>
      <c r="B32" s="578" t="s">
        <v>346</v>
      </c>
      <c r="C32" s="579"/>
      <c r="D32" s="580"/>
      <c r="E32" s="4"/>
      <c r="F32" s="4"/>
      <c r="G32" s="4"/>
      <c r="H32" s="4"/>
      <c r="I32" s="4"/>
      <c r="J32" s="4"/>
      <c r="K32" s="4"/>
      <c r="L32" s="4"/>
      <c r="M32" s="4"/>
    </row>
    <row r="33" spans="1:13" ht="26.25" customHeight="1">
      <c r="A33" s="381"/>
      <c r="B33" s="382" t="s">
        <v>347</v>
      </c>
      <c r="C33" s="586">
        <f>SUM(eff_histprdmkt)</f>
        <v>0</v>
      </c>
      <c r="D33" s="582"/>
      <c r="E33" s="4"/>
      <c r="F33" s="4"/>
      <c r="G33" s="4"/>
      <c r="H33" s="4"/>
      <c r="I33" s="4"/>
      <c r="J33" s="4"/>
      <c r="K33" s="4"/>
      <c r="L33" s="4"/>
      <c r="M33" s="4"/>
    </row>
    <row r="34" spans="1:13" ht="22.5" customHeight="1">
      <c r="A34" s="381"/>
      <c r="B34" s="382" t="s">
        <v>348</v>
      </c>
      <c r="C34" s="587">
        <f>SUM(eff_prd)</f>
        <v>0</v>
      </c>
      <c r="D34" s="584"/>
      <c r="E34" s="4"/>
      <c r="F34" s="4"/>
      <c r="G34" s="4"/>
      <c r="H34" s="4"/>
      <c r="I34" s="4"/>
      <c r="J34" s="4"/>
      <c r="K34" s="4"/>
      <c r="L34" s="4"/>
      <c r="M34" s="4"/>
    </row>
    <row r="35" spans="1:13" ht="20.25" customHeight="1">
      <c r="A35" s="352"/>
      <c r="B35" s="588" t="s">
        <v>349</v>
      </c>
      <c r="C35" s="388"/>
      <c r="D35" s="586">
        <f>SUM(C33-C34)</f>
        <v>0</v>
      </c>
      <c r="E35" s="4"/>
      <c r="F35" s="4"/>
      <c r="G35" s="4"/>
      <c r="H35" s="4"/>
      <c r="I35" s="4"/>
      <c r="J35" s="4"/>
      <c r="K35" s="4"/>
      <c r="L35" s="4"/>
      <c r="M35" s="4"/>
    </row>
    <row r="36" spans="1:13" ht="25.5" customHeight="1">
      <c r="A36" s="352">
        <v>12</v>
      </c>
      <c r="B36" s="589" t="s">
        <v>350</v>
      </c>
      <c r="C36" s="444"/>
      <c r="D36" s="590">
        <f>SUM(D27,D31,D35)</f>
        <v>344976</v>
      </c>
      <c r="E36" s="4"/>
      <c r="F36" s="4"/>
      <c r="G36" s="4"/>
      <c r="H36" s="4"/>
      <c r="I36" s="4"/>
      <c r="J36" s="4"/>
      <c r="K36" s="4"/>
      <c r="L36" s="4"/>
      <c r="M36" s="4"/>
    </row>
    <row r="37" spans="1:13" ht="69" customHeight="1">
      <c r="A37" s="352">
        <v>13</v>
      </c>
      <c r="B37" s="414" t="s">
        <v>351</v>
      </c>
      <c r="C37" s="354"/>
      <c r="D37" s="591">
        <v>0</v>
      </c>
      <c r="E37" s="4"/>
      <c r="F37" s="4"/>
      <c r="G37" s="4"/>
      <c r="H37" s="4"/>
      <c r="I37" s="4"/>
      <c r="J37" s="4"/>
      <c r="K37" s="4"/>
      <c r="L37" s="4"/>
      <c r="M37" s="4"/>
    </row>
    <row r="38" spans="1:9" ht="24.75" customHeight="1">
      <c r="A38" s="335">
        <v>14</v>
      </c>
      <c r="B38" s="276" t="s">
        <v>352</v>
      </c>
      <c r="C38" s="592"/>
      <c r="D38" s="392">
        <f>SUM(D26,-D36,-D37)</f>
        <v>113272793</v>
      </c>
      <c r="E38" s="4"/>
      <c r="F38" s="4"/>
      <c r="G38" s="4"/>
      <c r="H38" s="4"/>
      <c r="I38" s="4"/>
    </row>
    <row r="39" spans="1:9" ht="29.25" customHeight="1">
      <c r="A39" s="335">
        <v>15</v>
      </c>
      <c r="B39" s="276" t="s">
        <v>353</v>
      </c>
      <c r="C39" s="592"/>
      <c r="D39" s="392">
        <f>SUM(D14)*D38/100</f>
        <v>1191289.963981</v>
      </c>
      <c r="E39" s="4"/>
      <c r="F39" s="4"/>
      <c r="G39" s="4"/>
      <c r="H39" s="4"/>
      <c r="I39" s="4"/>
    </row>
    <row r="40" spans="1:9" ht="76.5" customHeight="1">
      <c r="A40" s="335">
        <v>16</v>
      </c>
      <c r="B40" s="339" t="s">
        <v>354</v>
      </c>
      <c r="C40" s="569"/>
      <c r="D40" s="593">
        <v>0</v>
      </c>
      <c r="E40" s="4"/>
      <c r="F40" s="4"/>
      <c r="G40" s="4"/>
      <c r="H40" s="4"/>
      <c r="I40" s="4"/>
    </row>
    <row r="41" spans="1:9" ht="40.5" customHeight="1">
      <c r="A41" s="335">
        <v>17</v>
      </c>
      <c r="B41" s="205" t="s">
        <v>355</v>
      </c>
      <c r="C41" s="204"/>
      <c r="D41" s="338">
        <f>SUM(D39:D40)</f>
        <v>1191289.963981</v>
      </c>
      <c r="E41" s="4"/>
      <c r="F41" s="4"/>
      <c r="G41" s="4"/>
      <c r="H41" s="4"/>
      <c r="I41" s="4"/>
    </row>
    <row r="42" spans="1:9" ht="66.75" customHeight="1">
      <c r="A42" s="343">
        <v>18</v>
      </c>
      <c r="B42" s="578" t="s">
        <v>356</v>
      </c>
      <c r="C42" s="579"/>
      <c r="D42" s="580"/>
      <c r="E42" s="4"/>
      <c r="F42" s="4"/>
      <c r="G42" s="4"/>
      <c r="H42" s="4"/>
      <c r="I42" s="4"/>
    </row>
    <row r="43" spans="1:9" ht="21.75" customHeight="1">
      <c r="A43" s="381"/>
      <c r="B43" s="382" t="s">
        <v>357</v>
      </c>
      <c r="C43" s="594">
        <f>SUM(eff_txbl)</f>
        <v>153467761</v>
      </c>
      <c r="D43" s="582"/>
      <c r="E43" s="4"/>
      <c r="F43" s="4"/>
      <c r="G43" s="4"/>
      <c r="H43" s="4"/>
      <c r="I43" s="4"/>
    </row>
    <row r="44" spans="1:9" ht="36.75" customHeight="1">
      <c r="A44" s="381"/>
      <c r="B44" s="595" t="s">
        <v>358</v>
      </c>
      <c r="C44" s="498">
        <v>0</v>
      </c>
      <c r="D44" s="582"/>
      <c r="E44" s="4"/>
      <c r="F44" s="4"/>
      <c r="G44" s="4"/>
      <c r="H44" s="4"/>
      <c r="I44" s="4"/>
    </row>
    <row r="45" spans="1:9" ht="53.25" customHeight="1">
      <c r="A45" s="372"/>
      <c r="B45" s="595" t="s">
        <v>359</v>
      </c>
      <c r="C45" s="596">
        <f>SUM(eff_pollution)</f>
        <v>0</v>
      </c>
      <c r="D45" s="582"/>
      <c r="E45" s="4"/>
      <c r="F45" s="4"/>
      <c r="G45" s="4"/>
      <c r="H45" s="4"/>
      <c r="I45" s="4"/>
    </row>
    <row r="46" spans="1:9" ht="79.5" customHeight="1">
      <c r="A46" s="372"/>
      <c r="B46" s="595" t="s">
        <v>360</v>
      </c>
      <c r="C46" s="351">
        <f>SUM(eff_tif)</f>
        <v>0</v>
      </c>
      <c r="D46" s="584"/>
      <c r="E46" s="4"/>
      <c r="F46" s="4"/>
      <c r="G46" s="4"/>
      <c r="H46" s="4"/>
      <c r="I46" s="4"/>
    </row>
    <row r="47" spans="1:9" ht="29.25" customHeight="1">
      <c r="A47" s="597"/>
      <c r="B47" s="588" t="s">
        <v>361</v>
      </c>
      <c r="C47" s="388"/>
      <c r="D47" s="598">
        <f>SUM(C43,C44,-C45,-C46)</f>
        <v>153467761</v>
      </c>
      <c r="E47" s="4"/>
      <c r="F47" s="4"/>
      <c r="G47" s="4"/>
      <c r="H47" s="4"/>
      <c r="I47" s="4"/>
    </row>
    <row r="48" spans="1:9" ht="18" customHeight="1">
      <c r="A48" s="599" t="s">
        <v>338</v>
      </c>
      <c r="B48" s="599"/>
      <c r="C48" s="599"/>
      <c r="D48" s="572" t="s">
        <v>339</v>
      </c>
      <c r="E48" s="4"/>
      <c r="F48" s="4"/>
      <c r="G48" s="4"/>
      <c r="H48" s="4"/>
      <c r="I48" s="4"/>
    </row>
    <row r="49" spans="1:9" ht="29.25" customHeight="1">
      <c r="A49" s="421" t="s">
        <v>104</v>
      </c>
      <c r="B49" s="422" t="s">
        <v>105</v>
      </c>
      <c r="C49" s="423"/>
      <c r="D49" s="421" t="s">
        <v>106</v>
      </c>
      <c r="E49" s="4"/>
      <c r="F49" s="4"/>
      <c r="G49" s="4"/>
      <c r="H49" s="4"/>
      <c r="I49" s="4"/>
    </row>
    <row r="50" spans="1:9" ht="40.5" customHeight="1">
      <c r="A50" s="368">
        <v>19</v>
      </c>
      <c r="B50" s="578" t="s">
        <v>362</v>
      </c>
      <c r="C50" s="579"/>
      <c r="D50" s="371"/>
      <c r="E50" s="4"/>
      <c r="F50" s="4"/>
      <c r="G50" s="4"/>
      <c r="H50" s="4"/>
      <c r="I50" s="4"/>
    </row>
    <row r="51" spans="1:9" ht="93" customHeight="1">
      <c r="A51" s="381"/>
      <c r="B51" s="600" t="s">
        <v>363</v>
      </c>
      <c r="C51" s="601">
        <v>0</v>
      </c>
      <c r="D51" s="602" t="s">
        <v>61</v>
      </c>
      <c r="E51" s="4"/>
      <c r="F51" s="4"/>
      <c r="G51" s="4"/>
      <c r="H51" s="4"/>
      <c r="I51" s="4"/>
    </row>
    <row r="52" spans="1:9" ht="153" customHeight="1">
      <c r="A52" s="381"/>
      <c r="B52" s="583" t="s">
        <v>364</v>
      </c>
      <c r="C52" s="428">
        <v>0</v>
      </c>
      <c r="D52" s="603"/>
      <c r="E52" s="4"/>
      <c r="F52" s="4"/>
      <c r="G52" s="4"/>
      <c r="H52" s="4"/>
      <c r="I52" s="4"/>
    </row>
    <row r="53" spans="1:13" ht="24.75" customHeight="1">
      <c r="A53" s="352"/>
      <c r="B53" s="585" t="s">
        <v>365</v>
      </c>
      <c r="C53" s="388"/>
      <c r="D53" s="590">
        <f>SUM(C51,C52)</f>
        <v>0</v>
      </c>
      <c r="E53" s="4"/>
      <c r="F53" s="4"/>
      <c r="G53" s="4"/>
      <c r="H53" s="4"/>
      <c r="I53" s="4"/>
      <c r="J53" s="4"/>
      <c r="K53" s="4"/>
      <c r="L53" s="4"/>
      <c r="M53" s="4"/>
    </row>
    <row r="54" spans="1:13" ht="65.25" customHeight="1">
      <c r="A54" s="335">
        <v>20</v>
      </c>
      <c r="B54" s="339" t="s">
        <v>366</v>
      </c>
      <c r="C54" s="340"/>
      <c r="D54" s="431">
        <f>SUM(eff_taxceiling)</f>
        <v>2213150</v>
      </c>
      <c r="E54" s="432"/>
      <c r="F54" s="432"/>
      <c r="G54" s="432"/>
      <c r="H54" s="432"/>
      <c r="I54" s="432"/>
      <c r="J54" s="432"/>
      <c r="K54" s="432"/>
      <c r="L54" s="432"/>
      <c r="M54" s="432"/>
    </row>
    <row r="55" spans="1:13" ht="22.5" customHeight="1">
      <c r="A55" s="335">
        <v>21</v>
      </c>
      <c r="B55" s="604" t="s">
        <v>367</v>
      </c>
      <c r="C55" s="605"/>
      <c r="D55" s="392">
        <f>SUM(D47,D53,-D54)</f>
        <v>151254611</v>
      </c>
      <c r="E55" s="4"/>
      <c r="F55" s="4"/>
      <c r="G55" s="4"/>
      <c r="H55" s="4"/>
      <c r="I55" s="436"/>
      <c r="J55" s="4"/>
      <c r="K55" s="4"/>
      <c r="L55" s="4"/>
      <c r="M55" s="4"/>
    </row>
    <row r="56" spans="1:13" ht="46.5" customHeight="1">
      <c r="A56" s="335">
        <v>22</v>
      </c>
      <c r="B56" s="339" t="s">
        <v>368</v>
      </c>
      <c r="C56" s="569"/>
      <c r="D56" s="593">
        <v>0</v>
      </c>
      <c r="E56" s="4"/>
      <c r="F56" s="4"/>
      <c r="G56" s="4"/>
      <c r="H56" s="4"/>
      <c r="I56" s="4"/>
      <c r="J56" s="4"/>
      <c r="K56" s="4"/>
      <c r="L56" s="4"/>
      <c r="M56" s="4"/>
    </row>
    <row r="57" spans="1:13" ht="114.75" customHeight="1">
      <c r="A57" s="335">
        <v>23</v>
      </c>
      <c r="B57" s="339" t="s">
        <v>369</v>
      </c>
      <c r="C57" s="340"/>
      <c r="D57" s="606">
        <f>SUM(eff_newtxbl+eff_newtxblabate)</f>
        <v>1515068</v>
      </c>
      <c r="E57" s="4"/>
      <c r="F57" s="4"/>
      <c r="G57" s="4"/>
      <c r="H57" s="4"/>
      <c r="I57" s="4"/>
      <c r="J57" s="4"/>
      <c r="K57" s="4"/>
      <c r="L57" s="4"/>
      <c r="M57" s="4"/>
    </row>
    <row r="58" spans="1:13" ht="29.25" customHeight="1">
      <c r="A58" s="335">
        <v>24</v>
      </c>
      <c r="B58" s="604" t="s">
        <v>370</v>
      </c>
      <c r="C58" s="605"/>
      <c r="D58" s="606">
        <f>SUM(D56,D57)</f>
        <v>1515068</v>
      </c>
      <c r="E58" s="4"/>
      <c r="F58" s="4"/>
      <c r="G58" s="4"/>
      <c r="H58" s="4"/>
      <c r="I58" s="4"/>
      <c r="J58" s="4"/>
      <c r="K58" s="4"/>
      <c r="L58" s="4"/>
      <c r="M58" s="4"/>
    </row>
    <row r="59" spans="1:4" ht="29.25" customHeight="1">
      <c r="A59" s="335">
        <v>25</v>
      </c>
      <c r="B59" s="276" t="s">
        <v>371</v>
      </c>
      <c r="C59" s="592"/>
      <c r="D59" s="338">
        <f>SUM(D55,-D58)</f>
        <v>149739543</v>
      </c>
    </row>
    <row r="60" spans="1:4" ht="29.25" customHeight="1">
      <c r="A60" s="335">
        <v>26</v>
      </c>
      <c r="B60" s="604" t="s">
        <v>372</v>
      </c>
      <c r="C60" s="393"/>
      <c r="D60" s="607">
        <f>SUM(D41/D59)*100</f>
        <v>0.7955747293692488</v>
      </c>
    </row>
    <row r="61" spans="1:4" ht="34.5" customHeight="1">
      <c r="A61" s="335">
        <v>27</v>
      </c>
      <c r="B61" s="339" t="s">
        <v>373</v>
      </c>
      <c r="C61" s="569"/>
      <c r="D61" s="608">
        <v>0</v>
      </c>
    </row>
    <row r="62" spans="1:7" ht="18" customHeight="1">
      <c r="A62" s="141" t="s">
        <v>94</v>
      </c>
      <c r="B62" s="141"/>
      <c r="C62" s="141"/>
      <c r="D62" s="142" t="s">
        <v>326</v>
      </c>
      <c r="G62" s="331"/>
    </row>
    <row r="63" spans="1:7" ht="29.25" customHeight="1">
      <c r="A63" s="250" t="s">
        <v>151</v>
      </c>
      <c r="B63" s="250"/>
      <c r="C63" s="250"/>
      <c r="D63" s="250"/>
      <c r="G63" s="331"/>
    </row>
    <row r="64" spans="1:7" ht="114" customHeight="1">
      <c r="A64" s="609" t="s">
        <v>374</v>
      </c>
      <c r="B64" s="610"/>
      <c r="C64" s="610"/>
      <c r="D64" s="610"/>
      <c r="G64" s="331"/>
    </row>
    <row r="65" spans="1:4" ht="29.25" customHeight="1">
      <c r="A65" s="235" t="s">
        <v>104</v>
      </c>
      <c r="B65" s="207" t="s">
        <v>284</v>
      </c>
      <c r="C65" s="209"/>
      <c r="D65" s="235" t="s">
        <v>106</v>
      </c>
    </row>
    <row r="66" spans="1:9" ht="17.25" customHeight="1">
      <c r="A66" s="335">
        <v>28</v>
      </c>
      <c r="B66" s="611" t="s">
        <v>375</v>
      </c>
      <c r="C66" s="612"/>
      <c r="D66" s="524">
        <f>SUM(eff_histtaxratemo)*100</f>
        <v>1.0517</v>
      </c>
    </row>
    <row r="67" spans="1:8" ht="30.75" customHeight="1">
      <c r="A67" s="343">
        <v>29</v>
      </c>
      <c r="B67" s="543" t="s">
        <v>376</v>
      </c>
      <c r="C67" s="613"/>
      <c r="D67" s="614">
        <f>SUM(D26)</f>
        <v>113617769</v>
      </c>
    </row>
    <row r="68" spans="1:4" ht="16.5" customHeight="1">
      <c r="A68" s="343">
        <v>30</v>
      </c>
      <c r="B68" s="543" t="s">
        <v>377</v>
      </c>
      <c r="C68" s="613"/>
      <c r="D68" s="338">
        <f>SUM(D66*D67)/100</f>
        <v>1194918.076573</v>
      </c>
    </row>
    <row r="69" spans="1:4" ht="17.25" customHeight="1">
      <c r="A69" s="368">
        <v>31</v>
      </c>
      <c r="B69" s="356" t="s">
        <v>378</v>
      </c>
      <c r="C69" s="357"/>
      <c r="D69" s="615"/>
    </row>
    <row r="70" spans="1:4" ht="72" customHeight="1">
      <c r="A70" s="381"/>
      <c r="B70" s="616" t="s">
        <v>379</v>
      </c>
      <c r="C70" s="374">
        <v>0</v>
      </c>
      <c r="D70" s="497"/>
    </row>
    <row r="71" spans="1:4" ht="45.75" customHeight="1">
      <c r="A71" s="381"/>
      <c r="B71" s="616" t="s">
        <v>380</v>
      </c>
      <c r="C71" s="428">
        <v>0</v>
      </c>
      <c r="D71" s="497"/>
    </row>
    <row r="72" spans="1:4" ht="123.75" customHeight="1">
      <c r="A72" s="617"/>
      <c r="B72" s="618" t="s">
        <v>381</v>
      </c>
      <c r="C72" s="619">
        <v>0</v>
      </c>
      <c r="D72" s="497"/>
    </row>
    <row r="73" spans="1:4" ht="15">
      <c r="A73" s="617"/>
      <c r="B73" s="618" t="s">
        <v>382</v>
      </c>
      <c r="C73" s="620" t="s">
        <v>383</v>
      </c>
      <c r="D73" s="497"/>
    </row>
    <row r="74" spans="1:4" ht="31.5" customHeight="1">
      <c r="A74" s="381"/>
      <c r="B74" s="621" t="s">
        <v>384</v>
      </c>
      <c r="C74" s="622">
        <v>0</v>
      </c>
      <c r="D74" s="623"/>
    </row>
    <row r="75" spans="1:4" ht="22.5" customHeight="1">
      <c r="A75" s="381"/>
      <c r="B75" s="624" t="s">
        <v>385</v>
      </c>
      <c r="C75" s="349"/>
      <c r="D75" s="625">
        <f>SUM(D68,C74)</f>
        <v>1194918.076573</v>
      </c>
    </row>
    <row r="76" spans="1:4" ht="30.75" customHeight="1">
      <c r="A76" s="335">
        <v>32</v>
      </c>
      <c r="B76" s="626" t="s">
        <v>386</v>
      </c>
      <c r="C76" s="544"/>
      <c r="D76" s="338">
        <f>SUM(D59)</f>
        <v>149739543</v>
      </c>
    </row>
    <row r="77" spans="1:4" ht="15.75" customHeight="1">
      <c r="A77" s="343">
        <v>33</v>
      </c>
      <c r="B77" s="627" t="s">
        <v>387</v>
      </c>
      <c r="C77" s="628"/>
      <c r="D77" s="524">
        <f>SUM(D75/D76)*100</f>
        <v>0.797997678257239</v>
      </c>
    </row>
    <row r="78" spans="1:4" ht="24" customHeight="1">
      <c r="A78" s="343">
        <v>34</v>
      </c>
      <c r="B78" s="627" t="s">
        <v>388</v>
      </c>
      <c r="C78" s="628"/>
      <c r="D78" s="486"/>
    </row>
    <row r="79" spans="1:4" ht="61.5" customHeight="1">
      <c r="A79" s="347"/>
      <c r="B79" s="629" t="s">
        <v>389</v>
      </c>
      <c r="C79" s="630">
        <v>0</v>
      </c>
      <c r="D79" s="631"/>
    </row>
    <row r="80" spans="1:4" ht="75" customHeight="1">
      <c r="A80" s="347"/>
      <c r="B80" s="632" t="s">
        <v>390</v>
      </c>
      <c r="C80" s="633">
        <v>0</v>
      </c>
      <c r="D80" s="631"/>
    </row>
    <row r="81" spans="1:4" ht="18.75" customHeight="1">
      <c r="A81" s="347"/>
      <c r="B81" s="634" t="s">
        <v>391</v>
      </c>
      <c r="C81" s="635">
        <f>SUM(C79-C80)/D76*100</f>
        <v>0</v>
      </c>
      <c r="D81" s="488"/>
    </row>
    <row r="82" spans="1:4" ht="18.75" customHeight="1">
      <c r="A82" s="352"/>
      <c r="B82" s="636" t="s">
        <v>392</v>
      </c>
      <c r="C82" s="637"/>
      <c r="D82" s="485">
        <v>0</v>
      </c>
    </row>
    <row r="83" spans="1:4" ht="25.5" customHeight="1">
      <c r="A83" s="343">
        <v>35</v>
      </c>
      <c r="B83" s="638" t="s">
        <v>393</v>
      </c>
      <c r="C83" s="628"/>
      <c r="D83" s="486"/>
    </row>
    <row r="84" spans="1:4" ht="64.5" customHeight="1">
      <c r="A84" s="347"/>
      <c r="B84" s="639" t="s">
        <v>394</v>
      </c>
      <c r="C84" s="630">
        <v>0</v>
      </c>
      <c r="D84" s="631"/>
    </row>
    <row r="85" spans="1:4" ht="62.25" customHeight="1">
      <c r="A85" s="347"/>
      <c r="B85" s="640" t="s">
        <v>395</v>
      </c>
      <c r="C85" s="633">
        <v>0</v>
      </c>
      <c r="D85" s="631"/>
    </row>
    <row r="86" spans="1:4" ht="18.75" customHeight="1">
      <c r="A86" s="347"/>
      <c r="B86" s="641" t="s">
        <v>396</v>
      </c>
      <c r="C86" s="637">
        <f>SUM(C84-C85)/D76*100</f>
        <v>0</v>
      </c>
      <c r="D86" s="488"/>
    </row>
    <row r="87" spans="1:4" ht="18.75" customHeight="1">
      <c r="A87" s="352"/>
      <c r="B87" s="642" t="s">
        <v>397</v>
      </c>
      <c r="C87" s="635"/>
      <c r="D87" s="643">
        <v>0</v>
      </c>
    </row>
    <row r="88" spans="1:4" ht="18" customHeight="1">
      <c r="A88" s="644" t="s">
        <v>398</v>
      </c>
      <c r="B88" s="644"/>
      <c r="C88" s="644"/>
      <c r="D88" s="572" t="s">
        <v>339</v>
      </c>
    </row>
    <row r="89" spans="1:4" ht="20.25" customHeight="1">
      <c r="A89" s="645" t="s">
        <v>104</v>
      </c>
      <c r="B89" s="646" t="s">
        <v>284</v>
      </c>
      <c r="C89" s="647"/>
      <c r="D89" s="300" t="s">
        <v>106</v>
      </c>
    </row>
    <row r="90" spans="1:4" ht="23.25" customHeight="1">
      <c r="A90" s="343">
        <v>36</v>
      </c>
      <c r="B90" s="648" t="s">
        <v>399</v>
      </c>
      <c r="C90" s="649"/>
      <c r="D90" s="650"/>
    </row>
    <row r="91" spans="1:4" ht="59.25" customHeight="1">
      <c r="A91" s="347"/>
      <c r="B91" s="651" t="s">
        <v>400</v>
      </c>
      <c r="C91" s="652">
        <v>0</v>
      </c>
      <c r="D91" s="650"/>
    </row>
    <row r="92" spans="1:4" ht="58.5" customHeight="1">
      <c r="A92" s="347"/>
      <c r="B92" s="651" t="s">
        <v>401</v>
      </c>
      <c r="C92" s="653">
        <v>0</v>
      </c>
      <c r="D92" s="650"/>
    </row>
    <row r="93" spans="1:4" ht="18.75" customHeight="1">
      <c r="A93" s="347"/>
      <c r="B93" s="654" t="s">
        <v>402</v>
      </c>
      <c r="C93" s="655">
        <f>SUM(C91-C92)/D76*100</f>
        <v>0</v>
      </c>
      <c r="D93" s="650"/>
    </row>
    <row r="94" spans="1:4" ht="18" customHeight="1">
      <c r="A94" s="347"/>
      <c r="B94" s="654" t="s">
        <v>403</v>
      </c>
      <c r="C94" s="656">
        <f>SUM(C92*0.05)/D76*100</f>
        <v>0</v>
      </c>
      <c r="D94" s="657"/>
    </row>
    <row r="95" spans="1:4" ht="18" customHeight="1">
      <c r="A95" s="352"/>
      <c r="B95" s="654" t="s">
        <v>404</v>
      </c>
      <c r="C95" s="658"/>
      <c r="D95" s="659">
        <v>0</v>
      </c>
    </row>
    <row r="96" spans="1:4" ht="19.5" customHeight="1">
      <c r="A96" s="343">
        <v>37</v>
      </c>
      <c r="B96" s="648" t="s">
        <v>405</v>
      </c>
      <c r="C96" s="649"/>
      <c r="D96" s="660"/>
    </row>
    <row r="97" spans="1:4" ht="45" customHeight="1">
      <c r="A97" s="347"/>
      <c r="B97" s="661" t="s">
        <v>406</v>
      </c>
      <c r="C97" s="662">
        <v>0</v>
      </c>
      <c r="D97" s="663"/>
    </row>
    <row r="98" spans="1:4" ht="59.25" customHeight="1">
      <c r="A98" s="347"/>
      <c r="B98" s="661" t="s">
        <v>401</v>
      </c>
      <c r="C98" s="664">
        <v>0</v>
      </c>
      <c r="D98" s="663"/>
    </row>
    <row r="99" spans="1:4" ht="15" customHeight="1">
      <c r="A99" s="347"/>
      <c r="B99" s="665" t="s">
        <v>402</v>
      </c>
      <c r="C99" s="666">
        <f>SUM(C97-C98)/D76*100</f>
        <v>0</v>
      </c>
      <c r="D99" s="663"/>
    </row>
    <row r="100" spans="1:4" ht="15" customHeight="1">
      <c r="A100" s="347"/>
      <c r="B100" s="665" t="s">
        <v>407</v>
      </c>
      <c r="C100" s="667">
        <f>SUM(C98*0.08)/D76*100</f>
        <v>0</v>
      </c>
      <c r="D100" s="668"/>
    </row>
    <row r="101" spans="1:4" ht="15.75">
      <c r="A101" s="352"/>
      <c r="B101" s="669" t="s">
        <v>408</v>
      </c>
      <c r="C101" s="670"/>
      <c r="D101" s="671">
        <v>0</v>
      </c>
    </row>
    <row r="102" spans="1:4" ht="74.25" customHeight="1">
      <c r="A102" s="343">
        <v>38</v>
      </c>
      <c r="B102" s="648" t="s">
        <v>409</v>
      </c>
      <c r="C102" s="649"/>
      <c r="D102" s="672"/>
    </row>
    <row r="103" spans="1:4" ht="43.5">
      <c r="A103" s="347"/>
      <c r="B103" s="661" t="s">
        <v>410</v>
      </c>
      <c r="C103" s="662">
        <v>0</v>
      </c>
      <c r="D103" s="673"/>
    </row>
    <row r="104" spans="1:4" ht="29.25">
      <c r="A104" s="347"/>
      <c r="B104" s="629" t="s">
        <v>411</v>
      </c>
      <c r="C104" s="664">
        <v>0</v>
      </c>
      <c r="D104" s="673"/>
    </row>
    <row r="105" spans="1:4" ht="15.75" customHeight="1">
      <c r="A105" s="347"/>
      <c r="B105" s="665" t="s">
        <v>402</v>
      </c>
      <c r="C105" s="666">
        <f>SUM(C103-C104)/D76*100</f>
        <v>0</v>
      </c>
      <c r="D105" s="673"/>
    </row>
    <row r="106" spans="1:4" ht="15.75" customHeight="1">
      <c r="A106" s="347"/>
      <c r="B106" s="665" t="s">
        <v>412</v>
      </c>
      <c r="C106" s="667">
        <f>SUM(C104*0.08)/D76*100</f>
        <v>0</v>
      </c>
      <c r="D106" s="674"/>
    </row>
    <row r="107" spans="1:4" ht="15.75">
      <c r="A107" s="352"/>
      <c r="B107" s="669"/>
      <c r="C107" s="670"/>
      <c r="D107" s="675">
        <v>0</v>
      </c>
    </row>
    <row r="108" spans="1:4" ht="22.5" customHeight="1">
      <c r="A108" s="537">
        <v>39</v>
      </c>
      <c r="B108" s="676" t="s">
        <v>413</v>
      </c>
      <c r="C108" s="677"/>
      <c r="D108" s="678">
        <f>SUM(D107,D77,D82,D87,D95,D101,-C106)</f>
        <v>0.797997678257239</v>
      </c>
    </row>
    <row r="109" spans="1:4" ht="63" customHeight="1">
      <c r="A109" s="533">
        <v>40</v>
      </c>
      <c r="B109" s="648" t="s">
        <v>414</v>
      </c>
      <c r="C109" s="649"/>
      <c r="D109" s="679"/>
    </row>
    <row r="110" spans="1:4" ht="50.25" customHeight="1">
      <c r="A110" s="680"/>
      <c r="B110" s="661" t="s">
        <v>415</v>
      </c>
      <c r="C110" s="681">
        <v>0</v>
      </c>
      <c r="D110" s="682"/>
    </row>
    <row r="111" spans="1:4" ht="22.5" customHeight="1">
      <c r="A111" s="680"/>
      <c r="B111" s="665" t="s">
        <v>416</v>
      </c>
      <c r="C111" s="683">
        <f>SUM(C110)/D76*100</f>
        <v>0</v>
      </c>
      <c r="D111" s="682"/>
    </row>
    <row r="112" spans="1:4" ht="22.5" customHeight="1">
      <c r="A112" s="684"/>
      <c r="B112" s="669" t="s">
        <v>417</v>
      </c>
      <c r="C112" s="670"/>
      <c r="D112" s="685">
        <f>SUM(C111,D108)</f>
        <v>0.797997678257239</v>
      </c>
    </row>
    <row r="113" spans="1:4" ht="78" customHeight="1">
      <c r="A113" s="335">
        <v>41</v>
      </c>
      <c r="B113" s="686" t="s">
        <v>418</v>
      </c>
      <c r="C113" s="687"/>
      <c r="D113" s="688">
        <v>0</v>
      </c>
    </row>
    <row r="114" spans="1:4" ht="162.75" customHeight="1">
      <c r="A114" s="343" t="s">
        <v>419</v>
      </c>
      <c r="B114" s="689" t="s">
        <v>420</v>
      </c>
      <c r="C114" s="690"/>
      <c r="D114" s="691">
        <v>0</v>
      </c>
    </row>
    <row r="115" spans="1:4" ht="89.25" customHeight="1">
      <c r="A115" s="343">
        <v>42</v>
      </c>
      <c r="B115" s="396" t="s">
        <v>421</v>
      </c>
      <c r="C115" s="397"/>
      <c r="D115" s="692"/>
    </row>
    <row r="116" spans="1:4" ht="90" customHeight="1">
      <c r="A116" s="347"/>
      <c r="B116" s="693" t="s">
        <v>422</v>
      </c>
      <c r="C116" s="694"/>
      <c r="D116" s="695"/>
    </row>
    <row r="117" spans="1:4" ht="19.5" customHeight="1">
      <c r="A117" s="347"/>
      <c r="B117" s="696" t="s">
        <v>423</v>
      </c>
      <c r="C117" s="697">
        <v>0</v>
      </c>
      <c r="D117" s="695"/>
    </row>
    <row r="118" spans="1:4" ht="20.25" customHeight="1">
      <c r="A118" s="347"/>
      <c r="B118" s="621" t="s">
        <v>424</v>
      </c>
      <c r="C118" s="698">
        <v>0</v>
      </c>
      <c r="D118" s="695"/>
    </row>
    <row r="119" spans="1:4" ht="32.25" customHeight="1">
      <c r="A119" s="347"/>
      <c r="B119" s="621" t="s">
        <v>425</v>
      </c>
      <c r="C119" s="698">
        <v>0</v>
      </c>
      <c r="D119" s="695"/>
    </row>
    <row r="120" spans="1:4" ht="21.75" customHeight="1">
      <c r="A120" s="347"/>
      <c r="B120" s="621" t="s">
        <v>426</v>
      </c>
      <c r="C120" s="697">
        <v>0</v>
      </c>
      <c r="D120" s="695"/>
    </row>
    <row r="121" spans="1:4" ht="19.5" customHeight="1">
      <c r="A121" s="352"/>
      <c r="B121" s="699" t="s">
        <v>427</v>
      </c>
      <c r="C121" s="700"/>
      <c r="D121" s="431">
        <f>SUM(-C120,-C119,-C118,C117)</f>
        <v>0</v>
      </c>
    </row>
    <row r="122" spans="1:4" ht="33.75" customHeight="1">
      <c r="A122" s="352">
        <v>43</v>
      </c>
      <c r="B122" s="205" t="s">
        <v>428</v>
      </c>
      <c r="C122" s="274"/>
      <c r="D122" s="701">
        <v>0</v>
      </c>
    </row>
    <row r="123" spans="1:4" ht="15.75" customHeight="1">
      <c r="A123" s="644" t="s">
        <v>398</v>
      </c>
      <c r="B123" s="644"/>
      <c r="C123" s="644"/>
      <c r="D123" s="572" t="s">
        <v>339</v>
      </c>
    </row>
    <row r="124" spans="1:4" ht="15.75">
      <c r="A124" s="645" t="s">
        <v>104</v>
      </c>
      <c r="B124" s="646" t="s">
        <v>284</v>
      </c>
      <c r="C124" s="647"/>
      <c r="D124" s="300" t="s">
        <v>106</v>
      </c>
    </row>
    <row r="125" spans="1:4" ht="25.5" customHeight="1">
      <c r="A125" s="343">
        <v>44</v>
      </c>
      <c r="B125" s="278" t="s">
        <v>429</v>
      </c>
      <c r="C125" s="702"/>
      <c r="D125" s="703">
        <f>SUM(D121-D122)</f>
        <v>0</v>
      </c>
    </row>
    <row r="126" spans="1:4" ht="21" customHeight="1">
      <c r="A126" s="343">
        <v>45</v>
      </c>
      <c r="B126" s="704" t="s">
        <v>430</v>
      </c>
      <c r="C126" s="397"/>
      <c r="D126" s="705"/>
    </row>
    <row r="127" spans="1:4" ht="32.25" customHeight="1">
      <c r="A127" s="347"/>
      <c r="B127" s="621" t="s">
        <v>431</v>
      </c>
      <c r="C127" s="706">
        <v>0</v>
      </c>
      <c r="D127" s="707"/>
    </row>
    <row r="128" spans="1:4" ht="15.75" customHeight="1">
      <c r="A128" s="347"/>
      <c r="B128" s="621" t="s">
        <v>432</v>
      </c>
      <c r="C128" s="708">
        <v>0</v>
      </c>
      <c r="D128" s="707"/>
    </row>
    <row r="129" spans="1:4" ht="15.75" customHeight="1">
      <c r="A129" s="347"/>
      <c r="B129" s="621" t="s">
        <v>433</v>
      </c>
      <c r="C129" s="708">
        <v>0</v>
      </c>
      <c r="D129" s="707"/>
    </row>
    <row r="130" spans="1:4" ht="15.75" customHeight="1">
      <c r="A130" s="347"/>
      <c r="B130" s="621" t="s">
        <v>434</v>
      </c>
      <c r="C130" s="709">
        <v>0</v>
      </c>
      <c r="D130" s="710"/>
    </row>
    <row r="131" spans="1:4" ht="60.75" customHeight="1">
      <c r="A131" s="352"/>
      <c r="B131" s="699" t="s">
        <v>435</v>
      </c>
      <c r="C131" s="711"/>
      <c r="D131" s="712">
        <v>0</v>
      </c>
    </row>
    <row r="132" spans="1:4" ht="21.75" customHeight="1">
      <c r="A132" s="352">
        <v>46</v>
      </c>
      <c r="B132" s="197" t="s">
        <v>436</v>
      </c>
      <c r="C132" s="713"/>
      <c r="D132" s="714" t="e">
        <f>SUM(D125/D131)</f>
        <v>#DIV/0!</v>
      </c>
    </row>
    <row r="133" spans="1:4" ht="30.75" customHeight="1">
      <c r="A133" s="335">
        <v>47</v>
      </c>
      <c r="B133" s="339" t="s">
        <v>437</v>
      </c>
      <c r="C133" s="340"/>
      <c r="D133" s="715">
        <f>SUM(D55)</f>
        <v>151254611</v>
      </c>
    </row>
    <row r="134" spans="1:4" ht="24" customHeight="1">
      <c r="A134" s="335">
        <v>48</v>
      </c>
      <c r="B134" s="205" t="s">
        <v>438</v>
      </c>
      <c r="C134" s="204"/>
      <c r="D134" s="524" t="e">
        <f>SUM(D132/D133)*100</f>
        <v>#DIV/0!</v>
      </c>
    </row>
    <row r="135" spans="1:4" ht="23.25" customHeight="1">
      <c r="A135" s="335">
        <v>49</v>
      </c>
      <c r="B135" s="205" t="s">
        <v>439</v>
      </c>
      <c r="C135" s="204"/>
      <c r="D135" s="524" t="e">
        <f>SUM(D113,D134)</f>
        <v>#DIV/0!</v>
      </c>
    </row>
    <row r="136" spans="1:4" ht="46.5" customHeight="1">
      <c r="A136" s="537" t="s">
        <v>440</v>
      </c>
      <c r="B136" s="205" t="s">
        <v>441</v>
      </c>
      <c r="C136" s="204"/>
      <c r="D136" s="716" t="e">
        <f>SUM(D114,D134)</f>
        <v>#DIV/0!</v>
      </c>
    </row>
    <row r="137" spans="1:4" ht="36.75" customHeight="1">
      <c r="A137" s="335">
        <v>50</v>
      </c>
      <c r="B137" s="717" t="s">
        <v>442</v>
      </c>
      <c r="C137" s="718"/>
      <c r="D137" s="719">
        <v>0</v>
      </c>
    </row>
    <row r="138" spans="1:5" ht="11.25" customHeight="1">
      <c r="A138" s="720"/>
      <c r="B138" s="721"/>
      <c r="C138" s="721"/>
      <c r="D138" s="721"/>
      <c r="E138" s="518"/>
    </row>
    <row r="139" spans="1:6" ht="29.25" customHeight="1">
      <c r="A139" s="722" t="s">
        <v>443</v>
      </c>
      <c r="B139" s="722"/>
      <c r="C139" s="722"/>
      <c r="D139" s="722"/>
      <c r="E139" s="519"/>
      <c r="F139" s="519"/>
    </row>
    <row r="140" spans="1:6" ht="40.5" customHeight="1">
      <c r="A140" s="723" t="s">
        <v>444</v>
      </c>
      <c r="B140" s="724"/>
      <c r="C140" s="724"/>
      <c r="D140" s="724"/>
      <c r="E140" s="521"/>
      <c r="F140" s="521"/>
    </row>
    <row r="141" spans="1:6" ht="29.25" customHeight="1">
      <c r="A141" s="301" t="s">
        <v>104</v>
      </c>
      <c r="B141" s="484" t="s">
        <v>445</v>
      </c>
      <c r="C141" s="302"/>
      <c r="D141" s="303" t="s">
        <v>106</v>
      </c>
      <c r="E141" s="519"/>
      <c r="F141" s="519"/>
    </row>
    <row r="142" spans="1:6" ht="63" customHeight="1">
      <c r="A142" s="343">
        <v>51</v>
      </c>
      <c r="B142" s="626" t="s">
        <v>446</v>
      </c>
      <c r="C142" s="544"/>
      <c r="D142" s="725">
        <v>0</v>
      </c>
      <c r="E142" s="519"/>
      <c r="F142" s="519"/>
    </row>
    <row r="143" spans="1:6" ht="132.75" customHeight="1">
      <c r="A143" s="413">
        <v>52</v>
      </c>
      <c r="B143" s="339" t="s">
        <v>447</v>
      </c>
      <c r="C143" s="340"/>
      <c r="D143" s="726">
        <v>0</v>
      </c>
      <c r="E143" s="519"/>
      <c r="F143" s="519"/>
    </row>
    <row r="144" spans="1:5" ht="30" customHeight="1">
      <c r="A144" s="335">
        <v>53</v>
      </c>
      <c r="B144" s="205" t="s">
        <v>448</v>
      </c>
      <c r="C144" s="204"/>
      <c r="D144" s="338">
        <f>SUM(D55)</f>
        <v>151254611</v>
      </c>
      <c r="E144" s="525"/>
    </row>
    <row r="145" spans="1:5" ht="21.75" customHeight="1">
      <c r="A145" s="335">
        <v>54</v>
      </c>
      <c r="B145" s="205" t="s">
        <v>449</v>
      </c>
      <c r="C145" s="204"/>
      <c r="D145" s="524">
        <f>SUM(D143/D144)*100</f>
        <v>0</v>
      </c>
      <c r="E145" s="525"/>
    </row>
    <row r="146" spans="1:5" ht="37.5" customHeight="1">
      <c r="A146" s="335">
        <v>55</v>
      </c>
      <c r="B146" s="339" t="s">
        <v>450</v>
      </c>
      <c r="C146" s="340"/>
      <c r="D146" s="485">
        <v>0</v>
      </c>
      <c r="E146" s="525"/>
    </row>
    <row r="147" spans="1:5" ht="55.5" customHeight="1">
      <c r="A147" s="335">
        <v>56</v>
      </c>
      <c r="B147" s="339" t="s">
        <v>451</v>
      </c>
      <c r="C147" s="340"/>
      <c r="D147" s="503">
        <v>0</v>
      </c>
      <c r="E147" s="525"/>
    </row>
    <row r="148" spans="1:5" ht="51" customHeight="1">
      <c r="A148" s="335">
        <v>57</v>
      </c>
      <c r="B148" s="339" t="s">
        <v>452</v>
      </c>
      <c r="C148" s="340"/>
      <c r="D148" s="485">
        <v>0</v>
      </c>
      <c r="E148" s="525"/>
    </row>
    <row r="149" spans="1:5" ht="18" customHeight="1">
      <c r="A149" s="727" t="s">
        <v>398</v>
      </c>
      <c r="B149" s="727"/>
      <c r="C149" s="727"/>
      <c r="D149" s="572" t="s">
        <v>453</v>
      </c>
      <c r="E149" s="525"/>
    </row>
    <row r="150" spans="1:5" ht="12" customHeight="1">
      <c r="A150" s="728"/>
      <c r="B150" s="728"/>
      <c r="C150" s="728"/>
      <c r="D150" s="728"/>
      <c r="E150" s="525"/>
    </row>
    <row r="151" spans="1:5" ht="29.25" customHeight="1">
      <c r="A151" s="301" t="s">
        <v>104</v>
      </c>
      <c r="B151" s="484" t="s">
        <v>445</v>
      </c>
      <c r="C151" s="302"/>
      <c r="D151" s="303" t="s">
        <v>106</v>
      </c>
      <c r="E151" s="525"/>
    </row>
    <row r="152" spans="1:4" ht="19.5" customHeight="1">
      <c r="A152" s="335">
        <v>58</v>
      </c>
      <c r="B152" s="205" t="s">
        <v>454</v>
      </c>
      <c r="C152" s="729"/>
      <c r="D152" s="730">
        <f>SUM(D148-D145)</f>
        <v>0</v>
      </c>
    </row>
    <row r="153" spans="1:4" ht="12" customHeight="1">
      <c r="A153" s="526"/>
      <c r="B153" s="526"/>
      <c r="C153" s="526"/>
      <c r="D153" s="526"/>
    </row>
    <row r="154" spans="1:4" ht="29.25" customHeight="1">
      <c r="A154" s="250" t="s">
        <v>455</v>
      </c>
      <c r="B154" s="250"/>
      <c r="C154" s="250"/>
      <c r="D154" s="250"/>
    </row>
    <row r="155" spans="1:4" ht="117.75" customHeight="1">
      <c r="A155" s="731" t="s">
        <v>456</v>
      </c>
      <c r="B155" s="732"/>
      <c r="C155" s="732"/>
      <c r="D155" s="733"/>
    </row>
    <row r="156" spans="1:4" ht="29.25" customHeight="1">
      <c r="A156" s="646" t="s">
        <v>104</v>
      </c>
      <c r="B156" s="646" t="s">
        <v>308</v>
      </c>
      <c r="C156" s="647"/>
      <c r="D156" s="303" t="s">
        <v>106</v>
      </c>
    </row>
    <row r="157" spans="1:4" ht="58.5" customHeight="1">
      <c r="A157" s="335">
        <v>59</v>
      </c>
      <c r="B157" s="339" t="s">
        <v>457</v>
      </c>
      <c r="C157" s="340"/>
      <c r="D157" s="734">
        <v>0</v>
      </c>
    </row>
    <row r="158" spans="1:4" ht="30.75" customHeight="1">
      <c r="A158" s="335">
        <v>60</v>
      </c>
      <c r="B158" s="339" t="s">
        <v>458</v>
      </c>
      <c r="C158" s="340"/>
      <c r="D158" s="338">
        <f>SUM(D55)</f>
        <v>151254611</v>
      </c>
    </row>
    <row r="159" spans="1:4" ht="25.5" customHeight="1">
      <c r="A159" s="335">
        <v>61</v>
      </c>
      <c r="B159" s="205" t="s">
        <v>459</v>
      </c>
      <c r="C159" s="204"/>
      <c r="D159" s="735">
        <f>SUM(D157/D158)*100</f>
        <v>0</v>
      </c>
    </row>
    <row r="160" spans="1:4" ht="49.5" customHeight="1">
      <c r="A160" s="335">
        <v>62</v>
      </c>
      <c r="B160" s="471" t="s">
        <v>460</v>
      </c>
      <c r="C160" s="472"/>
      <c r="D160" s="736">
        <v>0</v>
      </c>
    </row>
    <row r="161" spans="1:4" ht="12" customHeight="1">
      <c r="A161" s="557"/>
      <c r="B161" s="557"/>
      <c r="C161" s="557"/>
      <c r="D161" s="558"/>
    </row>
    <row r="162" spans="1:4" ht="24" customHeight="1">
      <c r="A162" s="250" t="s">
        <v>461</v>
      </c>
      <c r="B162" s="250"/>
      <c r="C162" s="250"/>
      <c r="D162" s="250"/>
    </row>
    <row r="163" spans="1:4" ht="147.75" customHeight="1">
      <c r="A163" s="629" t="s">
        <v>462</v>
      </c>
      <c r="B163" s="331"/>
      <c r="C163" s="331"/>
      <c r="D163" s="331"/>
    </row>
    <row r="164" spans="1:4" ht="29.25" customHeight="1">
      <c r="A164" s="484" t="s">
        <v>104</v>
      </c>
      <c r="B164" s="484" t="s">
        <v>463</v>
      </c>
      <c r="C164" s="302"/>
      <c r="D164" s="303" t="s">
        <v>106</v>
      </c>
    </row>
    <row r="165" spans="1:4" ht="47.25" customHeight="1">
      <c r="A165" s="352">
        <v>63</v>
      </c>
      <c r="B165" s="737" t="s">
        <v>464</v>
      </c>
      <c r="C165" s="738"/>
      <c r="D165" s="739">
        <v>0</v>
      </c>
    </row>
    <row r="166" spans="1:4" ht="47.25" customHeight="1">
      <c r="A166" s="335">
        <v>64</v>
      </c>
      <c r="B166" s="740" t="s">
        <v>465</v>
      </c>
      <c r="C166" s="741"/>
      <c r="D166" s="742">
        <v>0</v>
      </c>
    </row>
    <row r="167" spans="1:4" ht="45.75" customHeight="1">
      <c r="A167" s="335">
        <v>65</v>
      </c>
      <c r="B167" s="740" t="s">
        <v>466</v>
      </c>
      <c r="C167" s="741"/>
      <c r="D167" s="742">
        <v>0</v>
      </c>
    </row>
    <row r="168" spans="1:4" ht="21" customHeight="1">
      <c r="A168" s="335">
        <v>66</v>
      </c>
      <c r="B168" s="743" t="s">
        <v>467</v>
      </c>
      <c r="C168" s="741"/>
      <c r="D168" s="744">
        <f>SUM(D165,D166,D167)</f>
        <v>0</v>
      </c>
    </row>
    <row r="169" spans="1:4" ht="48" customHeight="1">
      <c r="A169" s="335">
        <v>67</v>
      </c>
      <c r="B169" s="745" t="s">
        <v>468</v>
      </c>
      <c r="C169" s="741"/>
      <c r="D169" s="742">
        <v>0</v>
      </c>
    </row>
    <row r="170" spans="1:4" ht="12" customHeight="1">
      <c r="A170" s="465"/>
      <c r="D170" s="332"/>
    </row>
    <row r="171" spans="1:4" ht="12" customHeight="1">
      <c r="A171" s="746" t="s">
        <v>398</v>
      </c>
      <c r="B171" s="746"/>
      <c r="C171" s="746"/>
      <c r="D171" s="572" t="s">
        <v>453</v>
      </c>
    </row>
    <row r="172" spans="1:4" ht="24" customHeight="1">
      <c r="A172" s="156" t="s">
        <v>469</v>
      </c>
      <c r="B172" s="156"/>
      <c r="C172" s="156"/>
      <c r="D172" s="156"/>
    </row>
    <row r="173" spans="1:4" ht="69" customHeight="1">
      <c r="A173" s="313" t="s">
        <v>470</v>
      </c>
      <c r="B173" s="747"/>
      <c r="C173" s="747"/>
      <c r="D173" s="747"/>
    </row>
    <row r="174" spans="1:4" ht="29.25" customHeight="1">
      <c r="A174" s="484" t="s">
        <v>104</v>
      </c>
      <c r="B174" s="484" t="s">
        <v>471</v>
      </c>
      <c r="C174" s="302"/>
      <c r="D174" s="303" t="s">
        <v>106</v>
      </c>
    </row>
    <row r="175" spans="1:4" ht="33.75" customHeight="1">
      <c r="A175" s="335">
        <v>68</v>
      </c>
      <c r="B175" s="745" t="s">
        <v>472</v>
      </c>
      <c r="C175" s="748"/>
      <c r="D175" s="749">
        <f>SUM(D108)</f>
        <v>0.797997678257239</v>
      </c>
    </row>
    <row r="176" spans="1:4" ht="34.5" customHeight="1">
      <c r="A176" s="335">
        <v>69</v>
      </c>
      <c r="B176" s="745" t="s">
        <v>473</v>
      </c>
      <c r="C176" s="748"/>
      <c r="D176" s="750">
        <f>SUM(D55)</f>
        <v>151254611</v>
      </c>
    </row>
    <row r="177" spans="1:4" ht="33" customHeight="1">
      <c r="A177" s="335">
        <v>70</v>
      </c>
      <c r="B177" s="740" t="s">
        <v>474</v>
      </c>
      <c r="C177" s="748"/>
      <c r="D177" s="751">
        <f>SUM(500000/D176)*100</f>
        <v>0.33056843470378566</v>
      </c>
    </row>
    <row r="178" spans="1:4" ht="21.75" customHeight="1">
      <c r="A178" s="335">
        <v>71</v>
      </c>
      <c r="B178" s="745" t="s">
        <v>475</v>
      </c>
      <c r="C178" s="748"/>
      <c r="D178" s="752" t="e">
        <f>SUM(D134)</f>
        <v>#DIV/0!</v>
      </c>
    </row>
    <row r="179" spans="1:4" ht="22.5" customHeight="1">
      <c r="A179" s="335">
        <v>72</v>
      </c>
      <c r="B179" s="740" t="s">
        <v>476</v>
      </c>
      <c r="C179" s="748"/>
      <c r="D179" s="752" t="e">
        <f>SUM(D175,D177,D178)</f>
        <v>#DIV/0!</v>
      </c>
    </row>
    <row r="180" spans="1:4" ht="15" customHeight="1">
      <c r="A180" s="753"/>
      <c r="B180" s="753"/>
      <c r="C180" s="753"/>
      <c r="D180" s="753"/>
    </row>
    <row r="181" spans="1:4" ht="24" customHeight="1">
      <c r="A181" s="250" t="s">
        <v>477</v>
      </c>
      <c r="B181" s="250"/>
      <c r="C181" s="250"/>
      <c r="D181" s="250"/>
    </row>
    <row r="182" spans="1:4" ht="12" customHeight="1">
      <c r="A182" s="754"/>
      <c r="B182" s="754"/>
      <c r="C182" s="754"/>
      <c r="D182" s="754"/>
    </row>
    <row r="183" spans="1:4" ht="313.5" customHeight="1">
      <c r="A183" s="251" t="s">
        <v>478</v>
      </c>
      <c r="B183" s="547"/>
      <c r="C183" s="547"/>
      <c r="D183" s="547"/>
    </row>
    <row r="184" spans="1:4" ht="24" customHeight="1">
      <c r="A184" s="484" t="s">
        <v>104</v>
      </c>
      <c r="B184" s="484" t="s">
        <v>479</v>
      </c>
      <c r="C184" s="302"/>
      <c r="D184" s="303" t="s">
        <v>106</v>
      </c>
    </row>
    <row r="185" spans="1:4" ht="22.5" customHeight="1">
      <c r="A185" s="537">
        <v>73</v>
      </c>
      <c r="B185" s="755" t="s">
        <v>480</v>
      </c>
      <c r="C185" s="756"/>
      <c r="D185" s="757">
        <f>SUM(D14)</f>
        <v>1.0517</v>
      </c>
    </row>
    <row r="186" spans="1:4" ht="260.25" customHeight="1">
      <c r="A186" s="537">
        <v>74</v>
      </c>
      <c r="B186" s="755" t="s">
        <v>481</v>
      </c>
      <c r="C186" s="756"/>
      <c r="D186" s="758">
        <f>SUM(D182,D184,D185)</f>
        <v>1.0517</v>
      </c>
    </row>
    <row r="187" spans="1:4" ht="22.5" customHeight="1">
      <c r="A187" s="537">
        <v>75</v>
      </c>
      <c r="B187" s="759" t="s">
        <v>482</v>
      </c>
      <c r="C187" s="756"/>
      <c r="D187" s="757">
        <f>SUM(D186-D185)</f>
        <v>0</v>
      </c>
    </row>
    <row r="188" spans="1:4" ht="30.75" customHeight="1">
      <c r="A188" s="537">
        <v>76</v>
      </c>
      <c r="B188" s="760" t="s">
        <v>483</v>
      </c>
      <c r="C188" s="760"/>
      <c r="D188" s="761">
        <f>SUM(D38)</f>
        <v>113272793</v>
      </c>
    </row>
    <row r="189" spans="1:4" ht="22.5" customHeight="1">
      <c r="A189" s="537">
        <v>77</v>
      </c>
      <c r="B189" s="762" t="s">
        <v>484</v>
      </c>
      <c r="C189" s="762"/>
      <c r="D189" s="763">
        <f>SUM(D187*D188)/100</f>
        <v>0</v>
      </c>
    </row>
    <row r="190" spans="1:4" ht="33" customHeight="1">
      <c r="A190" s="537">
        <v>78</v>
      </c>
      <c r="B190" s="760" t="s">
        <v>485</v>
      </c>
      <c r="C190" s="760"/>
      <c r="D190" s="761">
        <f>SUM(D59)</f>
        <v>149739543</v>
      </c>
    </row>
    <row r="191" spans="1:4" ht="22.5" customHeight="1">
      <c r="A191" s="537">
        <v>79</v>
      </c>
      <c r="B191" s="762" t="s">
        <v>486</v>
      </c>
      <c r="C191" s="762"/>
      <c r="D191" s="764">
        <f>SUM(D189/D190)*100</f>
        <v>0</v>
      </c>
    </row>
    <row r="192" spans="1:4" ht="63" customHeight="1">
      <c r="A192" s="537">
        <v>80</v>
      </c>
      <c r="B192" s="760" t="s">
        <v>487</v>
      </c>
      <c r="C192" s="762"/>
      <c r="D192" s="765">
        <v>0</v>
      </c>
    </row>
    <row r="193" spans="1:4" ht="22.5" customHeight="1">
      <c r="A193" s="465"/>
      <c r="D193" s="332"/>
    </row>
    <row r="194" spans="1:4" ht="24" customHeight="1">
      <c r="A194" s="250" t="s">
        <v>488</v>
      </c>
      <c r="B194" s="250"/>
      <c r="C194" s="250"/>
      <c r="D194" s="250"/>
    </row>
    <row r="195" spans="1:4" ht="12" customHeight="1">
      <c r="A195" s="465"/>
      <c r="D195" s="332"/>
    </row>
    <row r="196" spans="1:3" ht="15">
      <c r="A196" s="317" t="s">
        <v>189</v>
      </c>
      <c r="B196" s="317"/>
      <c r="C196" s="317"/>
    </row>
    <row r="197" spans="2:3" ht="15">
      <c r="B197" s="317"/>
      <c r="C197" s="317"/>
    </row>
    <row r="198" spans="1:4" ht="33.75" customHeight="1">
      <c r="A198" s="318"/>
      <c r="B198" s="322" t="s">
        <v>489</v>
      </c>
      <c r="C198" s="322"/>
      <c r="D198" s="766">
        <v>0</v>
      </c>
    </row>
    <row r="199" spans="1:4" ht="15.75">
      <c r="A199" s="318"/>
      <c r="B199" s="767" t="s">
        <v>322</v>
      </c>
      <c r="C199" s="768">
        <v>0</v>
      </c>
      <c r="D199" s="320"/>
    </row>
    <row r="200" spans="1:4" ht="69.75" customHeight="1">
      <c r="A200" s="318"/>
      <c r="B200" s="322" t="s">
        <v>490</v>
      </c>
      <c r="C200" s="322"/>
      <c r="D200" s="766">
        <v>0</v>
      </c>
    </row>
    <row r="201" spans="1:4" ht="15.75">
      <c r="A201" s="318"/>
      <c r="B201" s="320" t="s">
        <v>322</v>
      </c>
      <c r="C201" s="769">
        <v>0</v>
      </c>
      <c r="D201" s="320"/>
    </row>
    <row r="202" spans="1:4" ht="15.75">
      <c r="A202" s="318"/>
      <c r="B202" s="317" t="s">
        <v>491</v>
      </c>
      <c r="C202" s="317"/>
      <c r="D202" s="770">
        <v>0</v>
      </c>
    </row>
    <row r="203" spans="1:4" ht="15">
      <c r="A203" s="318"/>
      <c r="B203" s="318"/>
      <c r="C203" s="318"/>
      <c r="D203" s="320"/>
    </row>
    <row r="204" spans="1:4" ht="29.25" customHeight="1">
      <c r="A204" s="156" t="s">
        <v>492</v>
      </c>
      <c r="B204" s="156"/>
      <c r="C204" s="156"/>
      <c r="D204" s="156"/>
    </row>
    <row r="205" spans="1:4" ht="12" customHeight="1">
      <c r="A205" s="318"/>
      <c r="B205" s="318"/>
      <c r="C205" s="318"/>
      <c r="D205" s="320"/>
    </row>
    <row r="206" spans="1:4" ht="65.25" customHeight="1">
      <c r="A206" s="322" t="s">
        <v>493</v>
      </c>
      <c r="B206" s="317"/>
      <c r="C206" s="317"/>
      <c r="D206" s="317"/>
    </row>
    <row r="207" spans="1:4" ht="15">
      <c r="A207" s="318"/>
      <c r="B207" s="318"/>
      <c r="C207" s="318"/>
      <c r="D207" s="320"/>
    </row>
    <row r="208" spans="1:4" ht="15">
      <c r="A208" s="324" t="s">
        <v>196</v>
      </c>
      <c r="B208" s="327"/>
      <c r="C208" s="318"/>
      <c r="D208" s="320"/>
    </row>
    <row r="209" spans="1:4" ht="15">
      <c r="A209" s="324"/>
      <c r="B209" s="328"/>
      <c r="C209" s="318"/>
      <c r="D209" s="320"/>
    </row>
    <row r="210" spans="1:4" ht="15">
      <c r="A210" s="318"/>
      <c r="B210" s="318" t="s">
        <v>494</v>
      </c>
      <c r="C210" s="318"/>
      <c r="D210" s="320"/>
    </row>
    <row r="211" spans="1:4" ht="15">
      <c r="A211" s="324" t="s">
        <v>198</v>
      </c>
      <c r="B211" s="327"/>
      <c r="C211" s="318"/>
      <c r="D211" s="320"/>
    </row>
    <row r="212" spans="1:4" ht="15">
      <c r="A212" s="324"/>
      <c r="B212" s="328"/>
      <c r="C212" s="318"/>
      <c r="D212" s="561"/>
    </row>
    <row r="213" spans="1:4" ht="15">
      <c r="A213" s="318"/>
      <c r="B213" s="318" t="s">
        <v>495</v>
      </c>
      <c r="C213" s="318"/>
      <c r="D213" s="318" t="s">
        <v>200</v>
      </c>
    </row>
    <row r="214" spans="1:4" ht="15">
      <c r="A214" s="318"/>
      <c r="B214" s="318"/>
      <c r="C214" s="318"/>
      <c r="D214" s="320"/>
    </row>
    <row r="215" spans="1:4" ht="15">
      <c r="A215" s="318"/>
      <c r="B215" s="318"/>
      <c r="C215" s="318"/>
      <c r="D215" s="320"/>
    </row>
    <row r="216" spans="1:4" ht="15.75">
      <c r="A216" s="330" t="s">
        <v>496</v>
      </c>
      <c r="B216" s="330"/>
      <c r="C216" s="330"/>
      <c r="D216" s="320"/>
    </row>
    <row r="217" spans="1:4" ht="15">
      <c r="A217" s="331" t="s">
        <v>497</v>
      </c>
      <c r="B217" s="331"/>
      <c r="C217" s="318"/>
      <c r="D217" s="320"/>
    </row>
  </sheetData>
  <sheetProtection password="CCA6" sheet="1"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17" horizontalDpi="600" verticalDpi="600" orientation="portrait" scale="69"/>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498</v>
      </c>
    </row>
    <row r="2" spans="1:13" ht="27" customHeight="1">
      <c r="A2" s="143" t="s">
        <v>499</v>
      </c>
      <c r="B2" s="143"/>
      <c r="C2" s="143"/>
      <c r="D2" s="333" t="s">
        <v>500</v>
      </c>
      <c r="E2" s="4"/>
      <c r="F2" s="4"/>
      <c r="G2" s="4"/>
      <c r="H2" s="4"/>
      <c r="I2" s="4"/>
      <c r="J2" s="4"/>
      <c r="K2" s="4"/>
      <c r="L2" s="4"/>
      <c r="M2" s="4"/>
    </row>
    <row r="3" spans="1:13" s="2" customFormat="1" ht="20.25">
      <c r="A3" s="145" t="s">
        <v>501</v>
      </c>
      <c r="B3" s="145"/>
      <c r="C3" s="145"/>
      <c r="D3" s="771"/>
      <c r="E3" s="772"/>
      <c r="F3" s="772"/>
      <c r="G3" s="772"/>
      <c r="H3" s="772"/>
      <c r="I3" s="772"/>
      <c r="J3" s="772"/>
      <c r="K3" s="772"/>
      <c r="L3" s="772"/>
      <c r="M3" s="772"/>
    </row>
    <row r="4" spans="1:11" ht="20.25">
      <c r="A4" s="145" t="s">
        <v>502</v>
      </c>
      <c r="B4" s="145"/>
      <c r="C4" s="145"/>
      <c r="D4" s="145"/>
      <c r="E4" s="4"/>
      <c r="F4" s="4"/>
      <c r="G4" s="4"/>
      <c r="H4" s="4"/>
      <c r="I4" s="4"/>
      <c r="J4" s="4"/>
      <c r="K4" s="4"/>
    </row>
    <row r="5" spans="1:13" ht="15.75" customHeight="1">
      <c r="A5" s="773" t="s">
        <v>503</v>
      </c>
      <c r="B5" s="773"/>
      <c r="C5" s="773"/>
      <c r="D5" s="773"/>
      <c r="E5" s="4"/>
      <c r="F5" s="4"/>
      <c r="G5" s="4"/>
      <c r="H5" s="4"/>
      <c r="I5" s="4"/>
      <c r="J5" s="4"/>
      <c r="K5" s="4"/>
      <c r="L5" s="4"/>
      <c r="M5" s="4"/>
    </row>
    <row r="6" spans="1:13" ht="213" customHeight="1">
      <c r="A6" s="334" t="s">
        <v>504</v>
      </c>
      <c r="B6" s="155"/>
      <c r="C6" s="155"/>
      <c r="D6" s="155"/>
      <c r="E6" s="4"/>
      <c r="F6" s="4"/>
      <c r="G6" s="4"/>
      <c r="H6" s="4"/>
      <c r="I6" s="4"/>
      <c r="J6" s="4"/>
      <c r="K6" s="4"/>
      <c r="L6" s="4"/>
      <c r="M6" s="4"/>
    </row>
    <row r="7" spans="1:13" ht="15.75">
      <c r="A7" s="156" t="s">
        <v>505</v>
      </c>
      <c r="B7" s="156"/>
      <c r="C7" s="156"/>
      <c r="D7" s="156"/>
      <c r="E7" s="4"/>
      <c r="F7" s="4"/>
      <c r="G7" s="4"/>
      <c r="H7" s="4"/>
      <c r="I7" s="4"/>
      <c r="J7" s="4"/>
      <c r="K7" s="4"/>
      <c r="L7" s="4"/>
      <c r="M7" s="4"/>
    </row>
    <row r="8" spans="1:13" ht="29.25" customHeight="1">
      <c r="A8" s="235" t="s">
        <v>104</v>
      </c>
      <c r="B8" s="207" t="s">
        <v>479</v>
      </c>
      <c r="C8" s="209"/>
      <c r="D8" s="235" t="s">
        <v>106</v>
      </c>
      <c r="E8" s="4"/>
      <c r="F8" s="4"/>
      <c r="G8" s="4"/>
      <c r="H8" s="4"/>
      <c r="I8" s="4"/>
      <c r="J8" s="4"/>
      <c r="K8" s="4"/>
      <c r="L8" s="4"/>
      <c r="M8" s="4"/>
    </row>
    <row r="9" spans="1:13" ht="110.25" customHeight="1">
      <c r="A9" s="335">
        <v>1</v>
      </c>
      <c r="B9" s="336" t="s">
        <v>506</v>
      </c>
      <c r="C9" s="337"/>
      <c r="D9" s="774"/>
      <c r="E9" s="4"/>
      <c r="F9" s="4"/>
      <c r="G9" s="4"/>
      <c r="H9" s="4"/>
      <c r="I9" s="4"/>
      <c r="J9" s="4"/>
      <c r="L9" s="4"/>
      <c r="M9" s="4"/>
    </row>
    <row r="10" spans="1:13" ht="36" customHeight="1">
      <c r="A10" s="335">
        <v>2</v>
      </c>
      <c r="B10" s="339" t="s">
        <v>507</v>
      </c>
      <c r="C10" s="340"/>
      <c r="D10" s="774"/>
      <c r="E10" s="4"/>
      <c r="F10" s="4"/>
      <c r="G10" s="4"/>
      <c r="H10" s="4"/>
      <c r="I10" s="4"/>
      <c r="J10" s="4"/>
      <c r="L10" s="4"/>
      <c r="M10" s="4"/>
    </row>
    <row r="11" spans="1:13" ht="21" customHeight="1">
      <c r="A11" s="335">
        <v>3</v>
      </c>
      <c r="B11" s="604" t="s">
        <v>508</v>
      </c>
      <c r="C11" s="393"/>
      <c r="D11" s="338">
        <f>SUM(D9*D10)/100</f>
        <v>0</v>
      </c>
      <c r="E11" s="4"/>
      <c r="F11" s="4"/>
      <c r="G11" s="4"/>
      <c r="H11" s="4"/>
      <c r="I11" s="4"/>
      <c r="J11" s="4"/>
      <c r="L11" s="4"/>
      <c r="M11" s="4"/>
    </row>
    <row r="12" spans="1:13" ht="142.5" customHeight="1">
      <c r="A12" s="343">
        <v>4</v>
      </c>
      <c r="B12" s="336" t="s">
        <v>509</v>
      </c>
      <c r="C12" s="391"/>
      <c r="D12" s="775"/>
      <c r="E12" s="4"/>
      <c r="F12" s="4"/>
      <c r="G12" s="4"/>
      <c r="H12" s="4"/>
      <c r="I12" s="4"/>
      <c r="J12" s="4"/>
      <c r="L12" s="4"/>
      <c r="M12" s="4"/>
    </row>
    <row r="13" spans="1:13" ht="32.25" customHeight="1">
      <c r="A13" s="343">
        <v>5</v>
      </c>
      <c r="B13" s="578" t="s">
        <v>510</v>
      </c>
      <c r="C13" s="579"/>
      <c r="D13" s="776"/>
      <c r="E13" s="4"/>
      <c r="F13" s="4"/>
      <c r="G13" s="4"/>
      <c r="H13" s="4"/>
      <c r="I13" s="4"/>
      <c r="J13" s="4"/>
      <c r="L13" s="4"/>
      <c r="M13" s="4"/>
    </row>
    <row r="14" spans="1:13" ht="15.75" customHeight="1">
      <c r="A14" s="335">
        <v>6</v>
      </c>
      <c r="B14" s="356" t="s">
        <v>511</v>
      </c>
      <c r="C14" s="357"/>
      <c r="D14" s="777"/>
      <c r="E14" s="4"/>
      <c r="F14" s="4"/>
      <c r="G14" s="4"/>
      <c r="H14" s="4"/>
      <c r="I14" s="4"/>
      <c r="J14" s="4"/>
      <c r="L14" s="4"/>
      <c r="M14" s="4"/>
    </row>
    <row r="15" spans="1:13" ht="142.5" customHeight="1">
      <c r="A15" s="352">
        <v>7</v>
      </c>
      <c r="B15" s="471" t="s">
        <v>512</v>
      </c>
      <c r="C15" s="569"/>
      <c r="D15" s="778"/>
      <c r="E15" s="4"/>
      <c r="F15" s="4"/>
      <c r="G15" s="4"/>
      <c r="H15" s="4"/>
      <c r="I15" s="4"/>
      <c r="J15" s="4"/>
      <c r="L15" s="4"/>
      <c r="M15" s="4"/>
    </row>
    <row r="16" spans="1:13" ht="15.75">
      <c r="A16" s="335">
        <v>8</v>
      </c>
      <c r="B16" s="471" t="s">
        <v>513</v>
      </c>
      <c r="C16" s="472"/>
      <c r="D16" s="779"/>
      <c r="E16" s="4"/>
      <c r="F16" s="4"/>
      <c r="G16" s="4"/>
      <c r="H16" s="4"/>
      <c r="I16" s="4"/>
      <c r="J16" s="4"/>
      <c r="L16" s="4"/>
      <c r="M16" s="4"/>
    </row>
    <row r="17" spans="1:13" ht="15.75">
      <c r="A17" s="335">
        <v>9</v>
      </c>
      <c r="B17" s="471" t="s">
        <v>514</v>
      </c>
      <c r="C17" s="472"/>
      <c r="D17" s="462">
        <f>SUM(D15*D16)/100</f>
        <v>0</v>
      </c>
      <c r="E17" s="4"/>
      <c r="F17" s="4"/>
      <c r="G17" s="4"/>
      <c r="H17" s="4"/>
      <c r="I17" s="4"/>
      <c r="J17" s="4"/>
      <c r="L17" s="4"/>
      <c r="M17" s="4"/>
    </row>
    <row r="18" spans="1:13" ht="18" customHeight="1">
      <c r="A18" s="780" t="s">
        <v>515</v>
      </c>
      <c r="B18" s="780"/>
      <c r="C18" s="780"/>
      <c r="D18" s="781" t="s">
        <v>516</v>
      </c>
      <c r="E18" s="4"/>
      <c r="F18" s="4"/>
      <c r="G18" s="4"/>
      <c r="H18" s="4"/>
      <c r="I18" s="4"/>
      <c r="J18" s="4"/>
      <c r="L18" s="4"/>
      <c r="M18" s="4"/>
    </row>
    <row r="19" spans="1:13" ht="18" customHeight="1">
      <c r="A19" s="782"/>
      <c r="B19" s="782"/>
      <c r="C19" s="782"/>
      <c r="D19" s="783"/>
      <c r="E19" s="4"/>
      <c r="F19" s="4"/>
      <c r="G19" s="4"/>
      <c r="H19" s="4"/>
      <c r="I19" s="4"/>
      <c r="J19" s="4"/>
      <c r="L19" s="4"/>
      <c r="M19" s="4"/>
    </row>
    <row r="20" spans="1:13" ht="15.75">
      <c r="A20" s="784" t="s">
        <v>517</v>
      </c>
      <c r="B20" s="785"/>
      <c r="C20" s="785"/>
      <c r="D20" s="786"/>
      <c r="E20" s="4"/>
      <c r="F20" s="4"/>
      <c r="G20" s="4"/>
      <c r="H20" s="4"/>
      <c r="I20" s="4"/>
      <c r="J20" s="4"/>
      <c r="L20" s="4"/>
      <c r="M20" s="4"/>
    </row>
    <row r="21" spans="1:13" ht="18" customHeight="1">
      <c r="A21" s="787"/>
      <c r="B21" s="787"/>
      <c r="C21" s="787"/>
      <c r="D21" s="783"/>
      <c r="E21" s="4"/>
      <c r="F21" s="4"/>
      <c r="G21" s="4"/>
      <c r="H21" s="4"/>
      <c r="I21" s="4"/>
      <c r="J21" s="4"/>
      <c r="L21" s="4"/>
      <c r="M21" s="4"/>
    </row>
    <row r="22" spans="1:13" ht="29.25" customHeight="1">
      <c r="A22" s="235" t="s">
        <v>104</v>
      </c>
      <c r="B22" s="207" t="s">
        <v>479</v>
      </c>
      <c r="C22" s="209"/>
      <c r="D22" s="235" t="s">
        <v>106</v>
      </c>
      <c r="E22" s="4"/>
      <c r="F22" s="4"/>
      <c r="G22" s="4"/>
      <c r="H22" s="4"/>
      <c r="I22" s="4"/>
      <c r="J22" s="4"/>
      <c r="L22" s="4"/>
      <c r="M22" s="4"/>
    </row>
    <row r="23" spans="1:13" ht="141.75" customHeight="1">
      <c r="A23" s="368">
        <v>10</v>
      </c>
      <c r="B23" s="578" t="s">
        <v>518</v>
      </c>
      <c r="C23" s="579"/>
      <c r="D23" s="788"/>
      <c r="E23" s="4"/>
      <c r="F23" s="4"/>
      <c r="G23" s="4"/>
      <c r="H23" s="4"/>
      <c r="I23" s="4"/>
      <c r="J23" s="4"/>
      <c r="L23" s="4"/>
      <c r="M23" s="4"/>
    </row>
    <row r="24" spans="1:13" ht="18" customHeight="1">
      <c r="A24" s="720"/>
      <c r="B24" s="789"/>
      <c r="C24" s="790"/>
      <c r="D24" s="791"/>
      <c r="E24" s="4"/>
      <c r="F24" s="4"/>
      <c r="G24" s="4"/>
      <c r="H24" s="4"/>
      <c r="I24" s="4"/>
      <c r="J24" s="4"/>
      <c r="L24" s="4"/>
      <c r="M24" s="4"/>
    </row>
    <row r="25" spans="1:13" ht="15.75">
      <c r="A25" s="792" t="s">
        <v>519</v>
      </c>
      <c r="B25" s="793"/>
      <c r="C25" s="793"/>
      <c r="D25" s="794"/>
      <c r="E25" s="4"/>
      <c r="F25" s="4"/>
      <c r="G25" s="4"/>
      <c r="H25" s="4"/>
      <c r="I25" s="4"/>
      <c r="J25" s="4"/>
      <c r="L25" s="4"/>
      <c r="M25" s="4"/>
    </row>
    <row r="26" spans="1:13" ht="15" customHeight="1">
      <c r="A26" s="795"/>
      <c r="B26" s="382"/>
      <c r="C26" s="595"/>
      <c r="D26" s="791"/>
      <c r="E26" s="4"/>
      <c r="F26" s="4"/>
      <c r="G26" s="4"/>
      <c r="H26" s="4"/>
      <c r="I26" s="4"/>
      <c r="J26" s="4"/>
      <c r="L26" s="4"/>
      <c r="M26" s="4"/>
    </row>
    <row r="27" spans="1:9" ht="29.25" customHeight="1">
      <c r="A27" s="421" t="s">
        <v>104</v>
      </c>
      <c r="B27" s="422" t="s">
        <v>105</v>
      </c>
      <c r="C27" s="423"/>
      <c r="D27" s="421" t="s">
        <v>106</v>
      </c>
      <c r="E27" s="4"/>
      <c r="F27" s="4"/>
      <c r="G27" s="4"/>
      <c r="H27" s="4"/>
      <c r="I27" s="4"/>
    </row>
    <row r="28" spans="1:9" ht="106.5" customHeight="1">
      <c r="A28" s="368">
        <v>1</v>
      </c>
      <c r="B28" s="578" t="s">
        <v>520</v>
      </c>
      <c r="C28" s="579"/>
      <c r="D28" s="796"/>
      <c r="E28" s="4"/>
      <c r="F28" s="4"/>
      <c r="G28" s="4"/>
      <c r="H28" s="4"/>
      <c r="I28" s="4"/>
    </row>
    <row r="29" spans="1:13" ht="34.5" customHeight="1">
      <c r="A29" s="335">
        <v>2</v>
      </c>
      <c r="B29" s="339" t="s">
        <v>521</v>
      </c>
      <c r="C29" s="340"/>
      <c r="D29" s="797"/>
      <c r="E29" s="432"/>
      <c r="F29" s="432"/>
      <c r="G29" s="432"/>
      <c r="H29" s="432"/>
      <c r="I29" s="432"/>
      <c r="J29" s="432"/>
      <c r="K29" s="432"/>
      <c r="L29" s="432"/>
      <c r="M29" s="432"/>
    </row>
    <row r="30" spans="1:13" ht="22.5" customHeight="1">
      <c r="A30" s="335">
        <v>3</v>
      </c>
      <c r="B30" s="604" t="s">
        <v>522</v>
      </c>
      <c r="C30" s="605"/>
      <c r="D30" s="392">
        <f>SUM(D29*D28)/100</f>
        <v>0</v>
      </c>
      <c r="E30" s="4"/>
      <c r="F30" s="4"/>
      <c r="G30" s="4"/>
      <c r="H30" s="4"/>
      <c r="I30" s="436"/>
      <c r="J30" s="4"/>
      <c r="K30" s="4"/>
      <c r="L30" s="4"/>
      <c r="M30" s="4"/>
    </row>
    <row r="31" spans="1:13" ht="142.5" customHeight="1">
      <c r="A31" s="335">
        <v>4</v>
      </c>
      <c r="B31" s="339" t="s">
        <v>523</v>
      </c>
      <c r="C31" s="569"/>
      <c r="D31" s="798"/>
      <c r="E31" s="4"/>
      <c r="F31" s="4"/>
      <c r="G31" s="4"/>
      <c r="H31" s="4"/>
      <c r="I31" s="4"/>
      <c r="J31" s="4"/>
      <c r="K31" s="4"/>
      <c r="L31" s="4"/>
      <c r="M31" s="4"/>
    </row>
    <row r="32" spans="1:13" ht="36.75" customHeight="1">
      <c r="A32" s="335">
        <v>5</v>
      </c>
      <c r="B32" s="339" t="s">
        <v>524</v>
      </c>
      <c r="C32" s="340"/>
      <c r="D32" s="799"/>
      <c r="E32" s="4"/>
      <c r="F32" s="4"/>
      <c r="G32" s="4"/>
      <c r="H32" s="4"/>
      <c r="I32" s="4"/>
      <c r="J32" s="4"/>
      <c r="K32" s="4"/>
      <c r="L32" s="4"/>
      <c r="M32" s="4"/>
    </row>
    <row r="33" spans="1:13" ht="15.75">
      <c r="A33" s="335">
        <v>6</v>
      </c>
      <c r="B33" s="604" t="s">
        <v>525</v>
      </c>
      <c r="C33" s="393"/>
      <c r="D33" s="606">
        <f>SUM(D31*D32)/100</f>
        <v>0</v>
      </c>
      <c r="E33" s="4"/>
      <c r="F33" s="4"/>
      <c r="G33" s="4"/>
      <c r="H33" s="4"/>
      <c r="I33" s="4"/>
      <c r="J33" s="4"/>
      <c r="K33" s="4"/>
      <c r="L33" s="4"/>
      <c r="M33" s="4"/>
    </row>
    <row r="34" spans="1:4" ht="142.5" customHeight="1">
      <c r="A34" s="335">
        <v>7</v>
      </c>
      <c r="B34" s="205" t="s">
        <v>526</v>
      </c>
      <c r="C34" s="800"/>
      <c r="D34" s="774"/>
    </row>
    <row r="35" spans="1:4" ht="15.75">
      <c r="A35" s="465"/>
      <c r="B35" s="801"/>
      <c r="C35" s="1"/>
      <c r="D35" s="802"/>
    </row>
    <row r="36" spans="1:7" ht="15.75">
      <c r="A36" s="250" t="s">
        <v>527</v>
      </c>
      <c r="B36" s="250"/>
      <c r="C36" s="250"/>
      <c r="D36" s="250"/>
      <c r="G36" s="331"/>
    </row>
    <row r="37" spans="1:7" ht="16.5" customHeight="1">
      <c r="A37" s="609"/>
      <c r="B37" s="610"/>
      <c r="C37" s="610"/>
      <c r="D37" s="610"/>
      <c r="G37" s="331"/>
    </row>
    <row r="38" spans="1:4" ht="29.25" customHeight="1">
      <c r="A38" s="235" t="s">
        <v>104</v>
      </c>
      <c r="B38" s="207" t="s">
        <v>479</v>
      </c>
      <c r="C38" s="209"/>
      <c r="D38" s="235" t="s">
        <v>106</v>
      </c>
    </row>
    <row r="39" spans="1:4" ht="90" customHeight="1">
      <c r="A39" s="335">
        <v>1</v>
      </c>
      <c r="B39" s="543" t="s">
        <v>528</v>
      </c>
      <c r="C39" s="613"/>
      <c r="D39" s="803"/>
    </row>
    <row r="40" spans="1:4" ht="30.75" customHeight="1">
      <c r="A40" s="343">
        <v>2</v>
      </c>
      <c r="B40" s="543" t="s">
        <v>529</v>
      </c>
      <c r="C40" s="613"/>
      <c r="D40" s="804"/>
    </row>
    <row r="41" spans="1:4" ht="16.5" customHeight="1">
      <c r="A41" s="335">
        <v>3</v>
      </c>
      <c r="B41" s="626" t="s">
        <v>530</v>
      </c>
      <c r="C41" s="613"/>
      <c r="D41" s="338">
        <f>SUM(D39*D40)/100</f>
        <v>0</v>
      </c>
    </row>
    <row r="42" spans="1:4" ht="18.75" customHeight="1">
      <c r="A42" s="352"/>
      <c r="B42" s="805"/>
      <c r="C42" s="806"/>
      <c r="D42" s="491"/>
    </row>
    <row r="43" spans="1:4" ht="18" customHeight="1">
      <c r="A43" s="807" t="s">
        <v>515</v>
      </c>
      <c r="B43" s="807"/>
      <c r="C43" s="807"/>
      <c r="D43" s="572" t="s">
        <v>531</v>
      </c>
    </row>
    <row r="44" spans="1:4" ht="18" customHeight="1">
      <c r="A44" s="782"/>
      <c r="B44" s="782"/>
      <c r="C44" s="782"/>
      <c r="D44" s="783"/>
    </row>
    <row r="45" spans="1:4" ht="18" customHeight="1">
      <c r="A45" s="808" t="s">
        <v>532</v>
      </c>
      <c r="B45" s="808"/>
      <c r="C45" s="808"/>
      <c r="D45" s="808"/>
    </row>
    <row r="46" spans="1:4" ht="18" customHeight="1">
      <c r="A46" s="809"/>
      <c r="B46" s="809"/>
      <c r="C46" s="809"/>
      <c r="D46" s="783"/>
    </row>
    <row r="47" spans="1:4" ht="20.25" customHeight="1">
      <c r="A47" s="645" t="s">
        <v>104</v>
      </c>
      <c r="B47" s="646" t="s">
        <v>479</v>
      </c>
      <c r="C47" s="647"/>
      <c r="D47" s="300" t="s">
        <v>106</v>
      </c>
    </row>
    <row r="48" spans="1:4" ht="125.25" customHeight="1">
      <c r="A48" s="335">
        <v>4</v>
      </c>
      <c r="B48" s="810" t="s">
        <v>533</v>
      </c>
      <c r="C48" s="810"/>
      <c r="D48" s="811"/>
    </row>
    <row r="49" spans="1:4" ht="15.75">
      <c r="A49" s="465"/>
      <c r="B49" s="651"/>
      <c r="C49" s="651"/>
      <c r="D49" s="812"/>
    </row>
    <row r="50" spans="1:4" ht="19.5" customHeight="1">
      <c r="A50" s="808" t="s">
        <v>534</v>
      </c>
      <c r="B50" s="808"/>
      <c r="C50" s="808"/>
      <c r="D50" s="808"/>
    </row>
    <row r="51" spans="1:4" ht="15.75">
      <c r="A51" s="465"/>
      <c r="B51" s="311"/>
      <c r="C51" s="311"/>
      <c r="D51" s="813"/>
    </row>
    <row r="52" spans="1:4" ht="15.75">
      <c r="A52" s="645" t="s">
        <v>104</v>
      </c>
      <c r="B52" s="646" t="s">
        <v>479</v>
      </c>
      <c r="C52" s="647"/>
      <c r="D52" s="300" t="s">
        <v>106</v>
      </c>
    </row>
    <row r="53" spans="1:4" ht="111" customHeight="1">
      <c r="A53" s="335">
        <v>1</v>
      </c>
      <c r="B53" s="814" t="s">
        <v>535</v>
      </c>
      <c r="C53" s="814"/>
      <c r="D53" s="774"/>
    </row>
    <row r="54" spans="1:4" ht="15">
      <c r="A54" s="318"/>
      <c r="B54" s="318"/>
      <c r="C54" s="318"/>
      <c r="D54" s="320"/>
    </row>
    <row r="55" spans="1:4" ht="15">
      <c r="A55" s="318"/>
      <c r="B55" s="318"/>
      <c r="C55" s="318"/>
      <c r="D55" s="320"/>
    </row>
    <row r="56" spans="1:4" ht="15.75">
      <c r="A56" s="815" t="s">
        <v>496</v>
      </c>
      <c r="B56" s="815"/>
      <c r="C56" s="815"/>
      <c r="D56" s="320"/>
    </row>
    <row r="57" spans="1:4" ht="15">
      <c r="A57" s="331" t="s">
        <v>536</v>
      </c>
      <c r="B57" s="331"/>
      <c r="C57" s="318"/>
      <c r="D57" s="320"/>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0:C10"/>
    <mergeCell ref="B11:C11"/>
    <mergeCell ref="B13:C13"/>
    <mergeCell ref="B14:C14"/>
    <mergeCell ref="B12:C12"/>
    <mergeCell ref="A5:D5"/>
    <mergeCell ref="A6:D6"/>
    <mergeCell ref="A7:D7"/>
    <mergeCell ref="B8:C8"/>
    <mergeCell ref="B9:C9"/>
    <mergeCell ref="A1:C1"/>
    <mergeCell ref="A2:C2"/>
    <mergeCell ref="A4:D4"/>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537</v>
      </c>
    </row>
    <row r="2" spans="1:4" ht="42.75" customHeight="1">
      <c r="A2" s="816" t="s">
        <v>538</v>
      </c>
      <c r="B2" s="816"/>
      <c r="C2" s="816"/>
      <c r="D2" s="333" t="s">
        <v>500</v>
      </c>
    </row>
    <row r="3" spans="1:4" ht="20.25">
      <c r="A3" s="145"/>
      <c r="B3" s="145"/>
      <c r="C3" s="145"/>
      <c r="D3" s="145"/>
    </row>
    <row r="4" spans="1:4" ht="15">
      <c r="A4" s="146" t="str">
        <f>(eff_desc)</f>
        <v>SBO-BOOKER ISD (2022)</v>
      </c>
      <c r="B4" s="146"/>
      <c r="C4" s="147" t="s">
        <v>98</v>
      </c>
      <c r="D4" s="148"/>
    </row>
    <row r="5" spans="1:4" ht="15">
      <c r="A5" s="149" t="s">
        <v>539</v>
      </c>
      <c r="B5" s="150"/>
      <c r="C5" s="151" t="s">
        <v>540</v>
      </c>
      <c r="D5" s="152"/>
    </row>
    <row r="6" spans="1:4" ht="15" customHeight="1">
      <c r="A6" s="153"/>
      <c r="B6" s="153"/>
      <c r="C6" s="153"/>
      <c r="D6" s="153"/>
    </row>
    <row r="7" spans="1:4" ht="54.75" customHeight="1">
      <c r="A7" s="334" t="s">
        <v>541</v>
      </c>
      <c r="B7" s="155"/>
      <c r="C7" s="155"/>
      <c r="D7" s="155"/>
    </row>
    <row r="8" spans="1:4" ht="43.5" customHeight="1">
      <c r="A8" s="334"/>
      <c r="B8" s="155"/>
      <c r="C8" s="155"/>
      <c r="D8" s="155"/>
    </row>
    <row r="9" spans="1:4" ht="15.75">
      <c r="A9" s="156" t="s">
        <v>542</v>
      </c>
      <c r="B9" s="156"/>
      <c r="C9" s="156"/>
      <c r="D9" s="156"/>
    </row>
    <row r="10" spans="1:4" ht="139.5" customHeight="1">
      <c r="A10" s="157" t="s">
        <v>543</v>
      </c>
      <c r="B10" s="158"/>
      <c r="C10" s="158"/>
      <c r="D10" s="158"/>
    </row>
    <row r="11" spans="1:4" ht="15.75">
      <c r="A11" s="235" t="s">
        <v>104</v>
      </c>
      <c r="B11" s="207" t="s">
        <v>544</v>
      </c>
      <c r="C11" s="209"/>
      <c r="D11" s="235" t="s">
        <v>106</v>
      </c>
    </row>
    <row r="12" spans="1:4" ht="30.75" customHeight="1">
      <c r="A12" s="335">
        <v>1</v>
      </c>
      <c r="B12" s="336" t="s">
        <v>545</v>
      </c>
      <c r="C12" s="337"/>
      <c r="D12" s="503">
        <v>0</v>
      </c>
    </row>
    <row r="13" spans="1:4" ht="40.5" customHeight="1">
      <c r="A13" s="335">
        <v>2</v>
      </c>
      <c r="B13" s="339" t="s">
        <v>546</v>
      </c>
      <c r="C13" s="340"/>
      <c r="D13" s="503">
        <v>0</v>
      </c>
    </row>
    <row r="14" spans="1:4" ht="30.75" customHeight="1">
      <c r="A14" s="335">
        <v>3</v>
      </c>
      <c r="B14" s="339" t="s">
        <v>547</v>
      </c>
      <c r="C14" s="340"/>
      <c r="D14" s="338">
        <f>SUM(D12-D13)</f>
        <v>0</v>
      </c>
    </row>
    <row r="15" spans="1:4" ht="30.75" customHeight="1">
      <c r="A15" s="335">
        <v>4</v>
      </c>
      <c r="B15" s="817" t="s">
        <v>548</v>
      </c>
      <c r="C15" s="340"/>
      <c r="D15" s="485">
        <v>0</v>
      </c>
    </row>
    <row r="16" spans="1:4" ht="30.75" customHeight="1">
      <c r="A16" s="335">
        <v>5</v>
      </c>
      <c r="B16" s="339" t="s">
        <v>549</v>
      </c>
      <c r="C16" s="340"/>
      <c r="D16" s="524">
        <f>SUM(D14)*D15/100</f>
        <v>0</v>
      </c>
    </row>
    <row r="17" spans="1:4" ht="30.75" customHeight="1">
      <c r="A17" s="335">
        <v>6</v>
      </c>
      <c r="B17" s="339" t="s">
        <v>550</v>
      </c>
      <c r="C17" s="340"/>
      <c r="D17" s="524">
        <f>SUM(D16)*1.08</f>
        <v>0</v>
      </c>
    </row>
    <row r="18" spans="1:4" ht="30.75" customHeight="1">
      <c r="A18" s="335">
        <v>7</v>
      </c>
      <c r="B18" s="817" t="s">
        <v>551</v>
      </c>
      <c r="C18" s="818"/>
      <c r="D18" s="503">
        <v>0</v>
      </c>
    </row>
    <row r="19" spans="1:4" ht="40.5" customHeight="1">
      <c r="A19" s="335">
        <v>8</v>
      </c>
      <c r="B19" s="339" t="s">
        <v>552</v>
      </c>
      <c r="C19" s="340"/>
      <c r="D19" s="503">
        <v>0</v>
      </c>
    </row>
    <row r="20" spans="1:4" ht="30.75" customHeight="1">
      <c r="A20" s="335">
        <v>9</v>
      </c>
      <c r="B20" s="339" t="s">
        <v>553</v>
      </c>
      <c r="C20" s="340"/>
      <c r="D20" s="338">
        <f>SUM(D18-D19)</f>
        <v>0</v>
      </c>
    </row>
    <row r="21" spans="1:4" ht="30.75" customHeight="1">
      <c r="A21" s="335">
        <v>10</v>
      </c>
      <c r="B21" s="339" t="s">
        <v>554</v>
      </c>
      <c r="C21" s="340"/>
      <c r="D21" s="524" t="e">
        <f>SUM(D17/D20)*100</f>
        <v>#DIV/0!</v>
      </c>
    </row>
    <row r="22" spans="1:4" ht="30.75" customHeight="1">
      <c r="A22" s="335">
        <v>11</v>
      </c>
      <c r="B22" s="817" t="s">
        <v>555</v>
      </c>
      <c r="C22" s="818"/>
      <c r="D22" s="485">
        <v>0</v>
      </c>
    </row>
    <row r="23" spans="1:4" ht="30.75" customHeight="1">
      <c r="A23" s="335">
        <v>12</v>
      </c>
      <c r="B23" s="817" t="s">
        <v>556</v>
      </c>
      <c r="C23" s="818"/>
      <c r="D23" s="485">
        <v>0</v>
      </c>
    </row>
    <row r="24" spans="1:4" ht="30.75" customHeight="1">
      <c r="A24" s="335">
        <v>13</v>
      </c>
      <c r="B24" s="817" t="s">
        <v>557</v>
      </c>
      <c r="C24" s="818"/>
      <c r="D24" s="524" t="e">
        <f>SUM(D21:D23)</f>
        <v>#DIV/0!</v>
      </c>
    </row>
    <row r="26" spans="1:4" ht="15.75">
      <c r="A26" s="156" t="s">
        <v>558</v>
      </c>
      <c r="B26" s="156"/>
      <c r="C26" s="156"/>
      <c r="D26" s="156"/>
    </row>
    <row r="27" spans="1:4" ht="117" customHeight="1">
      <c r="A27" s="819" t="s">
        <v>559</v>
      </c>
      <c r="B27" s="820"/>
      <c r="C27" s="820"/>
      <c r="D27" s="820"/>
    </row>
    <row r="28" spans="1:4" ht="15.75">
      <c r="A28" s="235" t="s">
        <v>104</v>
      </c>
      <c r="B28" s="207" t="s">
        <v>544</v>
      </c>
      <c r="C28" s="209"/>
      <c r="D28" s="235" t="s">
        <v>106</v>
      </c>
    </row>
    <row r="29" spans="1:4" ht="21" customHeight="1">
      <c r="A29" s="335">
        <v>14</v>
      </c>
      <c r="B29" s="339" t="s">
        <v>560</v>
      </c>
      <c r="C29" s="340"/>
      <c r="D29" s="606">
        <f>SUM(D14)</f>
        <v>0</v>
      </c>
    </row>
    <row r="30" spans="1:4" ht="21" customHeight="1">
      <c r="A30" s="335">
        <v>15</v>
      </c>
      <c r="B30" s="817" t="s">
        <v>561</v>
      </c>
      <c r="C30" s="818"/>
      <c r="D30" s="485">
        <v>0</v>
      </c>
    </row>
    <row r="31" spans="1:4" ht="21" customHeight="1">
      <c r="A31" s="335">
        <v>16</v>
      </c>
      <c r="B31" s="339" t="s">
        <v>562</v>
      </c>
      <c r="C31" s="340"/>
      <c r="D31" s="606">
        <f>SUM(D29*D30)</f>
        <v>0</v>
      </c>
    </row>
    <row r="32" spans="1:4" ht="38.25" customHeight="1">
      <c r="A32" s="335">
        <v>17</v>
      </c>
      <c r="B32" s="339" t="s">
        <v>563</v>
      </c>
      <c r="C32" s="340"/>
      <c r="D32" s="606">
        <f>SUM(D31)*1.08/100</f>
        <v>0</v>
      </c>
    </row>
    <row r="33" spans="1:4" ht="21" customHeight="1">
      <c r="A33" s="335">
        <v>18</v>
      </c>
      <c r="B33" s="339" t="s">
        <v>564</v>
      </c>
      <c r="C33" s="340"/>
      <c r="D33" s="606" t="e">
        <f>SUM(D32/D20)*100</f>
        <v>#DIV/0!</v>
      </c>
    </row>
    <row r="36" spans="1:4" ht="15.75">
      <c r="A36" s="156" t="s">
        <v>565</v>
      </c>
      <c r="B36" s="156"/>
      <c r="C36" s="156"/>
      <c r="D36" s="156"/>
    </row>
    <row r="37" ht="12.75"/>
    <row r="38" spans="1:4" ht="55.5" customHeight="1">
      <c r="A38" s="322" t="s">
        <v>566</v>
      </c>
      <c r="B38" s="317"/>
      <c r="C38" s="317"/>
      <c r="D38" s="317"/>
    </row>
    <row r="40" spans="1:2" ht="15" customHeight="1">
      <c r="A40" s="324" t="s">
        <v>196</v>
      </c>
      <c r="B40" s="327"/>
    </row>
    <row r="41" spans="1:2" ht="15" customHeight="1">
      <c r="A41" s="324"/>
      <c r="B41" s="328"/>
    </row>
    <row r="42" ht="15">
      <c r="B42" s="318" t="s">
        <v>567</v>
      </c>
    </row>
    <row r="43" spans="1:2" ht="15" customHeight="1">
      <c r="A43" s="324" t="s">
        <v>196</v>
      </c>
      <c r="B43" s="327"/>
    </row>
    <row r="44" spans="1:4" ht="15" customHeight="1">
      <c r="A44" s="324"/>
      <c r="B44" s="328"/>
      <c r="D44" s="561"/>
    </row>
    <row r="45" spans="2:4" ht="15">
      <c r="B45" s="318" t="s">
        <v>568</v>
      </c>
      <c r="D45" s="318" t="s">
        <v>200</v>
      </c>
    </row>
    <row r="47" spans="1:3" ht="15.75">
      <c r="A47" s="330" t="s">
        <v>496</v>
      </c>
      <c r="B47" s="330"/>
      <c r="C47" s="330"/>
    </row>
    <row r="48" spans="1:2" ht="14.25">
      <c r="A48" s="331" t="s">
        <v>569</v>
      </c>
      <c r="B48" s="331"/>
    </row>
    <row r="89" spans="1:4" ht="15.75">
      <c r="A89" s="330" t="s">
        <v>201</v>
      </c>
      <c r="B89" s="330"/>
      <c r="C89" s="330"/>
      <c r="D89" s="821" t="s">
        <v>570</v>
      </c>
    </row>
    <row r="90" ht="38.25">
      <c r="A90" s="82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572</v>
      </c>
    </row>
    <row r="2" spans="1:4" ht="26.25" customHeight="1">
      <c r="A2" s="816" t="s">
        <v>573</v>
      </c>
      <c r="B2" s="816"/>
      <c r="C2" s="816"/>
      <c r="D2" s="333" t="s">
        <v>500</v>
      </c>
    </row>
    <row r="3" spans="1:4" ht="20.25">
      <c r="A3" s="145"/>
      <c r="B3" s="145"/>
      <c r="C3" s="145"/>
      <c r="D3" s="145"/>
    </row>
    <row r="4" spans="1:4" ht="15">
      <c r="A4" s="146" t="str">
        <f>(eff_desc)</f>
        <v>SBO-BOOKER ISD (2022)</v>
      </c>
      <c r="B4" s="146"/>
      <c r="C4" s="147" t="s">
        <v>98</v>
      </c>
      <c r="D4" s="148"/>
    </row>
    <row r="5" spans="1:4" ht="15">
      <c r="A5" s="149" t="s">
        <v>539</v>
      </c>
      <c r="B5" s="150"/>
      <c r="C5" s="151" t="s">
        <v>540</v>
      </c>
      <c r="D5" s="152"/>
    </row>
    <row r="6" spans="1:4" ht="15" customHeight="1">
      <c r="A6" s="153"/>
      <c r="B6" s="153"/>
      <c r="C6" s="153"/>
      <c r="D6" s="153"/>
    </row>
    <row r="7" spans="1:4" ht="40.5" customHeight="1">
      <c r="A7" s="154" t="s">
        <v>574</v>
      </c>
      <c r="B7" s="155"/>
      <c r="C7" s="155"/>
      <c r="D7" s="155"/>
    </row>
    <row r="8" spans="1:4" ht="15.75">
      <c r="A8" s="156" t="s">
        <v>542</v>
      </c>
      <c r="B8" s="156"/>
      <c r="C8" s="156"/>
      <c r="D8" s="156"/>
    </row>
    <row r="9" spans="1:4" ht="143.25" customHeight="1">
      <c r="A9" s="157" t="s">
        <v>575</v>
      </c>
      <c r="B9" s="158"/>
      <c r="C9" s="158"/>
      <c r="D9" s="158"/>
    </row>
    <row r="10" spans="1:4" ht="15.75">
      <c r="A10" s="235" t="s">
        <v>104</v>
      </c>
      <c r="B10" s="207" t="s">
        <v>544</v>
      </c>
      <c r="C10" s="209"/>
      <c r="D10" s="235" t="s">
        <v>106</v>
      </c>
    </row>
    <row r="11" spans="1:4" ht="30.75" customHeight="1">
      <c r="A11" s="335">
        <v>1</v>
      </c>
      <c r="B11" s="336" t="s">
        <v>576</v>
      </c>
      <c r="C11" s="337"/>
      <c r="D11" s="503">
        <v>0</v>
      </c>
    </row>
    <row r="12" spans="1:4" ht="40.5" customHeight="1">
      <c r="A12" s="335">
        <v>2</v>
      </c>
      <c r="B12" s="339" t="s">
        <v>577</v>
      </c>
      <c r="C12" s="340"/>
      <c r="D12" s="503">
        <v>0</v>
      </c>
    </row>
    <row r="13" spans="1:4" ht="30.75" customHeight="1">
      <c r="A13" s="335">
        <v>3</v>
      </c>
      <c r="B13" s="339" t="s">
        <v>547</v>
      </c>
      <c r="C13" s="340"/>
      <c r="D13" s="338">
        <f>SUM(D11-D12)</f>
        <v>0</v>
      </c>
    </row>
    <row r="14" spans="1:4" ht="30.75" customHeight="1">
      <c r="A14" s="335">
        <v>4</v>
      </c>
      <c r="B14" s="817" t="s">
        <v>548</v>
      </c>
      <c r="C14" s="340"/>
      <c r="D14" s="485">
        <v>0</v>
      </c>
    </row>
    <row r="15" spans="1:4" ht="30.75" customHeight="1">
      <c r="A15" s="335">
        <v>5</v>
      </c>
      <c r="B15" s="339" t="s">
        <v>578</v>
      </c>
      <c r="C15" s="340"/>
      <c r="D15" s="524">
        <f>SUM(D13)*D14/100</f>
        <v>0</v>
      </c>
    </row>
    <row r="16" spans="1:4" ht="38.25" customHeight="1">
      <c r="A16" s="335">
        <v>6</v>
      </c>
      <c r="B16" s="339" t="s">
        <v>579</v>
      </c>
      <c r="C16" s="340"/>
      <c r="D16" s="524">
        <f>SUM(D15)*1.035</f>
        <v>0</v>
      </c>
    </row>
    <row r="17" spans="1:4" ht="30.75" customHeight="1">
      <c r="A17" s="335">
        <v>7</v>
      </c>
      <c r="B17" s="817" t="s">
        <v>551</v>
      </c>
      <c r="C17" s="818"/>
      <c r="D17" s="823">
        <v>0</v>
      </c>
    </row>
    <row r="18" spans="1:4" ht="40.5" customHeight="1">
      <c r="A18" s="335">
        <v>8</v>
      </c>
      <c r="B18" s="339" t="s">
        <v>552</v>
      </c>
      <c r="C18" s="340"/>
      <c r="D18" s="823">
        <v>0</v>
      </c>
    </row>
    <row r="19" spans="1:4" ht="30.75" customHeight="1">
      <c r="A19" s="335">
        <v>9</v>
      </c>
      <c r="B19" s="339" t="s">
        <v>553</v>
      </c>
      <c r="C19" s="340"/>
      <c r="D19" s="606">
        <f>SUM(D17-D18)</f>
        <v>0</v>
      </c>
    </row>
    <row r="20" spans="1:4" ht="30.75" customHeight="1">
      <c r="A20" s="335">
        <v>10</v>
      </c>
      <c r="B20" s="339" t="s">
        <v>554</v>
      </c>
      <c r="C20" s="340"/>
      <c r="D20" s="524" t="e">
        <f>SUM(D16/D19)*100</f>
        <v>#DIV/0!</v>
      </c>
    </row>
    <row r="21" spans="1:4" ht="30.75" customHeight="1">
      <c r="A21" s="335">
        <v>11</v>
      </c>
      <c r="B21" s="817" t="s">
        <v>555</v>
      </c>
      <c r="C21" s="818"/>
      <c r="D21" s="485">
        <v>0</v>
      </c>
    </row>
    <row r="22" spans="1:4" ht="30.75" customHeight="1">
      <c r="A22" s="335">
        <v>12</v>
      </c>
      <c r="B22" s="817" t="s">
        <v>556</v>
      </c>
      <c r="C22" s="818"/>
      <c r="D22" s="485">
        <v>0</v>
      </c>
    </row>
    <row r="23" spans="1:4" ht="46.5" customHeight="1">
      <c r="A23" s="335">
        <v>13</v>
      </c>
      <c r="B23" s="339" t="s">
        <v>580</v>
      </c>
      <c r="C23" s="340"/>
      <c r="D23" s="485">
        <v>0</v>
      </c>
    </row>
    <row r="24" spans="1:4" ht="48.75" customHeight="1">
      <c r="A24" s="335">
        <v>14</v>
      </c>
      <c r="B24" s="339" t="s">
        <v>581</v>
      </c>
      <c r="C24" s="340"/>
      <c r="D24" s="485">
        <v>0</v>
      </c>
    </row>
    <row r="26" spans="1:4" ht="15.75">
      <c r="A26" s="235" t="s">
        <v>104</v>
      </c>
      <c r="B26" s="207" t="s">
        <v>544</v>
      </c>
      <c r="C26" s="209"/>
      <c r="D26" s="235" t="s">
        <v>106</v>
      </c>
    </row>
    <row r="27" spans="1:4" ht="48.75" customHeight="1">
      <c r="A27" s="335">
        <v>15</v>
      </c>
      <c r="B27" s="339" t="s">
        <v>466</v>
      </c>
      <c r="C27" s="340"/>
      <c r="D27" s="485">
        <v>0</v>
      </c>
    </row>
    <row r="28" spans="1:4" ht="21" customHeight="1">
      <c r="A28" s="335">
        <v>16</v>
      </c>
      <c r="B28" s="471" t="s">
        <v>582</v>
      </c>
      <c r="C28" s="340"/>
      <c r="D28" s="524">
        <f>SUM(D23,D24,D27)</f>
        <v>0</v>
      </c>
    </row>
    <row r="29" spans="1:4" ht="21" customHeight="1">
      <c r="A29" s="335">
        <v>17</v>
      </c>
      <c r="B29" s="339" t="s">
        <v>583</v>
      </c>
      <c r="C29" s="340"/>
      <c r="D29" s="524" t="e">
        <f>SUM(D20,D21,D22,D28)</f>
        <v>#DIV/0!</v>
      </c>
    </row>
    <row r="30" spans="1:4" ht="21" customHeight="1">
      <c r="A30" s="465"/>
      <c r="B30" s="824"/>
      <c r="C30" s="824"/>
      <c r="D30" s="825"/>
    </row>
    <row r="31" spans="1:4" ht="21" customHeight="1">
      <c r="A31" s="156" t="s">
        <v>584</v>
      </c>
      <c r="B31" s="156"/>
      <c r="C31" s="156"/>
      <c r="D31" s="156"/>
    </row>
    <row r="32" spans="1:4" ht="64.5" customHeight="1">
      <c r="A32" s="629" t="s">
        <v>585</v>
      </c>
      <c r="B32" s="331"/>
      <c r="C32" s="331"/>
      <c r="D32" s="331"/>
    </row>
    <row r="33" spans="1:4" ht="18.75" customHeight="1">
      <c r="A33" s="235" t="s">
        <v>104</v>
      </c>
      <c r="B33" s="207" t="s">
        <v>544</v>
      </c>
      <c r="C33" s="209"/>
      <c r="D33" s="235" t="s">
        <v>106</v>
      </c>
    </row>
    <row r="34" spans="1:4" ht="21" customHeight="1">
      <c r="A34" s="335">
        <v>18</v>
      </c>
      <c r="B34" s="339" t="s">
        <v>560</v>
      </c>
      <c r="C34" s="340"/>
      <c r="D34" s="392">
        <f>SUM(D13)</f>
        <v>0</v>
      </c>
    </row>
    <row r="35" spans="1:4" ht="21" customHeight="1">
      <c r="A35" s="352">
        <v>19</v>
      </c>
      <c r="B35" s="826" t="s">
        <v>561</v>
      </c>
      <c r="C35" s="827"/>
      <c r="D35" s="489">
        <v>0</v>
      </c>
    </row>
    <row r="36" spans="1:4" ht="21" customHeight="1">
      <c r="A36" s="335">
        <v>20</v>
      </c>
      <c r="B36" s="339" t="s">
        <v>586</v>
      </c>
      <c r="C36" s="340"/>
      <c r="D36" s="606">
        <f>SUM(D34*D35)</f>
        <v>0</v>
      </c>
    </row>
    <row r="37" spans="1:4" ht="32.25" customHeight="1">
      <c r="A37" s="335">
        <v>21</v>
      </c>
      <c r="B37" s="339" t="s">
        <v>587</v>
      </c>
      <c r="C37" s="340"/>
      <c r="D37" s="828">
        <f>SUM(D36)*1.035</f>
        <v>0</v>
      </c>
    </row>
    <row r="38" spans="1:4" ht="33" customHeight="1">
      <c r="A38" s="335">
        <v>22</v>
      </c>
      <c r="B38" s="339" t="s">
        <v>588</v>
      </c>
      <c r="C38" s="340"/>
      <c r="D38" s="749" t="e">
        <f>SUM(D37/D19)*100</f>
        <v>#DIV/0!</v>
      </c>
    </row>
    <row r="39" spans="1:4" ht="15.75">
      <c r="A39" s="335">
        <v>23</v>
      </c>
      <c r="B39" s="339" t="s">
        <v>589</v>
      </c>
      <c r="C39" s="340"/>
      <c r="D39" s="749" t="e">
        <f>SUM(D38,D28)</f>
        <v>#DIV/0!</v>
      </c>
    </row>
    <row r="42" spans="1:4" ht="15.75">
      <c r="A42" s="156" t="s">
        <v>565</v>
      </c>
      <c r="B42" s="156"/>
      <c r="C42" s="156"/>
      <c r="D42" s="156"/>
    </row>
    <row r="44" spans="1:4" ht="55.5" customHeight="1">
      <c r="A44" s="322" t="s">
        <v>590</v>
      </c>
      <c r="B44" s="317"/>
      <c r="C44" s="317"/>
      <c r="D44" s="317"/>
    </row>
    <row r="46" spans="1:2" ht="15" customHeight="1">
      <c r="A46" s="324" t="s">
        <v>196</v>
      </c>
      <c r="B46" s="327"/>
    </row>
    <row r="47" spans="1:2" ht="15" customHeight="1">
      <c r="A47" s="324"/>
      <c r="B47" s="328"/>
    </row>
    <row r="48" ht="15">
      <c r="B48" s="318" t="s">
        <v>567</v>
      </c>
    </row>
    <row r="49" spans="1:2" ht="15" customHeight="1">
      <c r="A49" s="324" t="s">
        <v>196</v>
      </c>
      <c r="B49" s="327"/>
    </row>
    <row r="50" spans="1:4" ht="15" customHeight="1">
      <c r="A50" s="324"/>
      <c r="B50" s="328"/>
      <c r="D50" s="561"/>
    </row>
    <row r="51" spans="2:4" ht="15">
      <c r="B51" s="318" t="s">
        <v>568</v>
      </c>
      <c r="D51" s="318" t="s">
        <v>200</v>
      </c>
    </row>
    <row r="53" spans="1:3" ht="15.75">
      <c r="A53" s="330" t="s">
        <v>496</v>
      </c>
      <c r="B53" s="330"/>
      <c r="C53" s="330"/>
    </row>
    <row r="54" spans="1:2" ht="14.25">
      <c r="A54" s="331" t="s">
        <v>591</v>
      </c>
      <c r="B54" s="331"/>
    </row>
    <row r="96" spans="1:4" ht="15.75">
      <c r="A96" s="330" t="s">
        <v>496</v>
      </c>
      <c r="B96" s="330"/>
      <c r="C96" s="330"/>
      <c r="D96" s="821" t="s">
        <v>570</v>
      </c>
    </row>
    <row r="97" ht="38.25">
      <c r="A97" s="82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829" t="s">
        <v>593</v>
      </c>
      <c r="B1" s="829"/>
      <c r="C1" s="829"/>
      <c r="D1" s="829"/>
      <c r="E1" s="829"/>
      <c r="F1" s="829"/>
      <c r="G1" s="829"/>
      <c r="H1" s="829"/>
      <c r="I1" s="829"/>
      <c r="J1" s="829"/>
      <c r="K1" s="829"/>
      <c r="L1" s="829"/>
      <c r="M1" s="829"/>
    </row>
    <row r="2" spans="1:13" ht="30">
      <c r="A2" s="830" t="s">
        <v>594</v>
      </c>
      <c r="B2" s="830"/>
      <c r="C2" s="830"/>
      <c r="D2" s="830"/>
      <c r="E2" s="830"/>
      <c r="F2" s="830"/>
      <c r="G2" s="830"/>
      <c r="H2" s="830"/>
      <c r="I2" s="830"/>
      <c r="J2" s="830"/>
      <c r="K2" s="830"/>
      <c r="L2" s="830"/>
      <c r="M2" s="830"/>
    </row>
    <row r="3" spans="1:13" ht="15.75">
      <c r="A3" s="831"/>
      <c r="B3" s="831"/>
      <c r="C3" s="831"/>
      <c r="D3" s="831"/>
      <c r="E3" s="831"/>
      <c r="F3" s="831"/>
      <c r="G3" s="831"/>
      <c r="H3" s="831"/>
      <c r="I3" s="831"/>
      <c r="J3" s="831"/>
      <c r="K3" s="831"/>
      <c r="L3" s="831"/>
      <c r="M3" s="831"/>
    </row>
    <row r="4" spans="1:13" ht="15.75">
      <c r="A4" s="832"/>
      <c r="B4" s="832"/>
      <c r="C4" s="832"/>
      <c r="D4" s="832"/>
      <c r="E4" s="832"/>
      <c r="F4" s="832"/>
      <c r="G4" s="832"/>
      <c r="H4" s="832"/>
      <c r="I4" s="832"/>
      <c r="J4" s="832"/>
      <c r="K4" s="832"/>
      <c r="L4" s="832"/>
      <c r="M4" s="832"/>
    </row>
    <row r="5" spans="1:13" ht="15.75">
      <c r="A5" s="833" t="s">
        <v>595</v>
      </c>
      <c r="B5" s="833"/>
      <c r="C5" s="834" t="str">
        <f>(eff_desc)</f>
        <v>SBO-BOOKER ISD (2022)</v>
      </c>
      <c r="D5" s="834"/>
      <c r="E5" s="834"/>
      <c r="F5" s="834"/>
      <c r="G5" s="834"/>
      <c r="H5" s="834"/>
      <c r="I5" s="834"/>
      <c r="J5" s="834"/>
      <c r="K5" s="834"/>
      <c r="L5" s="834"/>
      <c r="M5" s="834"/>
    </row>
    <row r="6" spans="1:13" ht="15.75">
      <c r="A6" s="833"/>
      <c r="B6" s="833"/>
      <c r="C6" s="835"/>
      <c r="D6" s="835"/>
      <c r="E6" s="835"/>
      <c r="F6" s="835"/>
      <c r="G6" s="835"/>
      <c r="H6" s="833" t="s">
        <v>596</v>
      </c>
      <c r="I6" s="833"/>
      <c r="J6" s="833"/>
      <c r="K6" s="833"/>
      <c r="L6" s="833"/>
      <c r="M6" s="833"/>
    </row>
    <row r="7" spans="1:13" ht="15.75">
      <c r="A7" s="836" t="s">
        <v>597</v>
      </c>
      <c r="B7" s="837">
        <f>SUM('No New Revenue'!L2)</f>
        <v>2022</v>
      </c>
      <c r="C7" s="837"/>
      <c r="D7" s="837"/>
      <c r="E7" s="833" t="s">
        <v>598</v>
      </c>
      <c r="F7" s="833"/>
      <c r="G7" s="833"/>
      <c r="H7" s="837" t="str">
        <f>(eff_desc)</f>
        <v>SBO-BOOKER ISD (2022)</v>
      </c>
      <c r="I7" s="837"/>
      <c r="J7" s="837"/>
      <c r="K7" s="837"/>
      <c r="L7" s="837"/>
      <c r="M7" s="837"/>
    </row>
    <row r="8" spans="1:13" ht="14.25" customHeight="1">
      <c r="A8" s="836"/>
      <c r="B8" s="838" t="s">
        <v>599</v>
      </c>
      <c r="C8" s="838"/>
      <c r="D8" s="838"/>
      <c r="E8" s="836"/>
      <c r="F8" s="836"/>
      <c r="G8" s="836"/>
      <c r="H8" s="838" t="s">
        <v>596</v>
      </c>
      <c r="I8" s="838"/>
      <c r="J8" s="838"/>
      <c r="K8" s="838"/>
      <c r="L8" s="838"/>
      <c r="M8" s="838"/>
    </row>
    <row r="9" spans="1:13" ht="18" customHeight="1">
      <c r="A9" s="833"/>
      <c r="B9" s="833"/>
      <c r="C9" s="833"/>
      <c r="D9" s="833"/>
      <c r="E9" s="833"/>
      <c r="F9" s="833"/>
      <c r="G9" s="833"/>
      <c r="H9" s="833"/>
      <c r="I9" s="833"/>
      <c r="J9" s="833"/>
      <c r="K9" s="833"/>
      <c r="L9" s="833"/>
      <c r="M9" s="833"/>
    </row>
    <row r="10" spans="1:13" ht="15.75">
      <c r="A10" s="527" t="s">
        <v>600</v>
      </c>
      <c r="B10" s="528"/>
      <c r="C10" s="528"/>
      <c r="D10" s="528"/>
      <c r="E10" s="528"/>
      <c r="F10" s="528"/>
      <c r="G10" s="528"/>
      <c r="H10" s="528"/>
      <c r="I10" s="528"/>
      <c r="J10" s="528"/>
      <c r="K10" s="528"/>
      <c r="L10" s="528"/>
      <c r="M10" s="528"/>
    </row>
    <row r="11" spans="1:13" ht="15.75">
      <c r="A11" s="528"/>
      <c r="B11" s="528"/>
      <c r="C11" s="528"/>
      <c r="D11" s="528"/>
      <c r="E11" s="528"/>
      <c r="F11" s="528"/>
      <c r="G11" s="528"/>
      <c r="H11" s="528"/>
      <c r="I11" s="528"/>
      <c r="J11" s="528"/>
      <c r="K11" s="528"/>
      <c r="L11" s="528"/>
      <c r="M11" s="528"/>
    </row>
    <row r="12" spans="1:13" ht="15.75">
      <c r="A12" s="528"/>
      <c r="B12" s="528"/>
      <c r="C12" s="528"/>
      <c r="D12" s="528"/>
      <c r="E12" s="528"/>
      <c r="F12" s="528"/>
      <c r="G12" s="528"/>
      <c r="H12" s="528"/>
      <c r="I12" s="528"/>
      <c r="J12" s="528"/>
      <c r="K12" s="528"/>
      <c r="L12" s="528"/>
      <c r="M12" s="528"/>
    </row>
    <row r="13" spans="1:13" ht="15.75" customHeight="1">
      <c r="A13" s="528"/>
      <c r="B13" s="528"/>
      <c r="C13" s="528"/>
      <c r="D13" s="528"/>
      <c r="E13" s="528"/>
      <c r="F13" s="528"/>
      <c r="G13" s="528"/>
      <c r="H13" s="528"/>
      <c r="I13" s="528"/>
      <c r="J13" s="528"/>
      <c r="K13" s="528"/>
      <c r="L13" s="528"/>
      <c r="M13" s="528"/>
    </row>
    <row r="14" spans="1:13" ht="15.75">
      <c r="A14" s="528"/>
      <c r="B14" s="528"/>
      <c r="C14" s="528"/>
      <c r="D14" s="528"/>
      <c r="E14" s="528"/>
      <c r="F14" s="528"/>
      <c r="G14" s="528"/>
      <c r="H14" s="528"/>
      <c r="I14" s="528"/>
      <c r="J14" s="528"/>
      <c r="K14" s="528"/>
      <c r="L14" s="528"/>
      <c r="M14" s="528"/>
    </row>
    <row r="15" spans="1:13" ht="21" customHeight="1">
      <c r="A15" s="833"/>
      <c r="B15" s="833"/>
      <c r="C15" s="833"/>
      <c r="D15" s="833"/>
      <c r="E15" s="833"/>
      <c r="F15" s="833"/>
      <c r="G15" s="833"/>
      <c r="H15" s="833"/>
      <c r="I15" s="833"/>
      <c r="J15" s="833"/>
      <c r="K15" s="833"/>
      <c r="L15" s="833"/>
      <c r="M15" s="833"/>
    </row>
    <row r="16" spans="1:13" ht="15.75">
      <c r="A16" s="836"/>
      <c r="B16" s="839"/>
      <c r="C16" s="839"/>
      <c r="D16" s="839"/>
      <c r="E16" s="839"/>
      <c r="F16" s="839"/>
      <c r="G16" s="839"/>
      <c r="H16" s="839"/>
      <c r="I16" s="839"/>
      <c r="J16" s="839"/>
      <c r="K16" s="839"/>
      <c r="L16" s="839"/>
      <c r="M16" s="839"/>
    </row>
    <row r="17" spans="1:13" ht="15.75">
      <c r="A17" s="836"/>
      <c r="B17" s="839" t="s">
        <v>601</v>
      </c>
      <c r="C17" s="839"/>
      <c r="D17" s="839"/>
      <c r="E17" s="839"/>
      <c r="F17" s="839"/>
      <c r="G17" s="839"/>
      <c r="H17" s="839"/>
      <c r="I17" s="839"/>
      <c r="J17" s="836"/>
      <c r="K17" s="840" t="s">
        <v>602</v>
      </c>
      <c r="L17" s="840"/>
      <c r="M17" s="836" t="s">
        <v>603</v>
      </c>
    </row>
    <row r="18" spans="1:13" ht="15.75">
      <c r="A18" s="833"/>
      <c r="B18" s="833"/>
      <c r="C18" s="833"/>
      <c r="D18" s="833"/>
      <c r="E18" s="833"/>
      <c r="F18" s="833"/>
      <c r="G18" s="833"/>
      <c r="H18" s="833"/>
      <c r="I18" s="833"/>
      <c r="J18" s="833"/>
      <c r="K18" s="833"/>
      <c r="L18" s="833"/>
      <c r="M18" s="833"/>
    </row>
    <row r="19" spans="1:13" ht="15.75">
      <c r="A19" s="836"/>
      <c r="B19" s="839" t="s">
        <v>604</v>
      </c>
      <c r="C19" s="839"/>
      <c r="D19" s="839"/>
      <c r="E19" s="839"/>
      <c r="F19" s="839"/>
      <c r="G19" s="839"/>
      <c r="H19" s="839"/>
      <c r="I19" s="839"/>
      <c r="J19" s="835"/>
      <c r="K19" s="840" t="s">
        <v>602</v>
      </c>
      <c r="L19" s="840"/>
      <c r="M19" s="836" t="s">
        <v>603</v>
      </c>
    </row>
    <row r="20" spans="1:13" ht="15.75">
      <c r="A20" s="841"/>
      <c r="B20" s="841"/>
      <c r="C20" s="841"/>
      <c r="D20" s="841"/>
      <c r="E20" s="841"/>
      <c r="F20" s="841"/>
      <c r="G20" s="841"/>
      <c r="H20" s="841"/>
      <c r="I20" s="841"/>
      <c r="J20" s="841"/>
      <c r="K20" s="841"/>
      <c r="L20" s="841"/>
      <c r="M20" s="841"/>
    </row>
    <row r="21" spans="1:13" ht="15.75">
      <c r="A21" s="836"/>
      <c r="B21" s="331" t="s">
        <v>605</v>
      </c>
      <c r="C21" s="331"/>
      <c r="D21" s="331"/>
      <c r="E21" s="331"/>
      <c r="F21" s="331"/>
      <c r="G21" s="331"/>
      <c r="H21" s="842"/>
      <c r="I21" s="842"/>
      <c r="J21" s="842"/>
      <c r="K21" s="843" t="s">
        <v>606</v>
      </c>
      <c r="L21" s="843"/>
      <c r="M21" s="843"/>
    </row>
    <row r="22" spans="1:13" ht="15.75">
      <c r="A22" s="836"/>
      <c r="B22" s="836"/>
      <c r="C22" s="836"/>
      <c r="D22" s="836"/>
      <c r="E22" s="836"/>
      <c r="F22" s="836"/>
      <c r="G22" s="836"/>
      <c r="H22" s="838" t="s">
        <v>607</v>
      </c>
      <c r="I22" s="838"/>
      <c r="J22" s="838"/>
      <c r="K22" s="836"/>
      <c r="L22" s="836"/>
      <c r="M22" s="836"/>
    </row>
    <row r="23" spans="1:13" ht="16.5" thickBot="1">
      <c r="A23" s="844"/>
      <c r="B23" s="844"/>
      <c r="C23" s="844"/>
      <c r="D23" s="844"/>
      <c r="E23" s="844"/>
      <c r="F23" s="844"/>
      <c r="G23" s="844"/>
      <c r="H23" s="844"/>
      <c r="I23" s="844"/>
      <c r="J23" s="844"/>
      <c r="K23" s="844"/>
      <c r="L23" s="844"/>
      <c r="M23" s="844"/>
    </row>
    <row r="24" spans="1:13" ht="15.75">
      <c r="A24" s="833"/>
      <c r="B24" s="833"/>
      <c r="C24" s="833"/>
      <c r="D24" s="833"/>
      <c r="E24" s="833"/>
      <c r="F24" s="833"/>
      <c r="G24" s="833"/>
      <c r="H24" s="833"/>
      <c r="I24" s="833"/>
      <c r="J24" s="833"/>
      <c r="K24" s="833"/>
      <c r="L24" s="833"/>
      <c r="M24" s="833"/>
    </row>
    <row r="25" spans="1:13" ht="15.75">
      <c r="A25" s="835"/>
      <c r="B25" s="835" t="s">
        <v>608</v>
      </c>
      <c r="C25" s="835"/>
      <c r="D25" s="835"/>
      <c r="E25" s="835"/>
      <c r="F25" s="835"/>
      <c r="G25" s="835"/>
      <c r="H25" s="835"/>
      <c r="I25" s="835"/>
      <c r="J25" s="835"/>
      <c r="K25" s="835"/>
      <c r="L25" s="835"/>
      <c r="M25" s="835"/>
    </row>
    <row r="26" spans="1:13" ht="31.5" customHeight="1">
      <c r="A26" s="835"/>
      <c r="B26" s="527" t="s">
        <v>609</v>
      </c>
      <c r="C26" s="528"/>
      <c r="D26" s="528"/>
      <c r="E26" s="528"/>
      <c r="F26" s="528"/>
      <c r="G26" s="528"/>
      <c r="H26" s="528"/>
      <c r="I26" s="528"/>
      <c r="J26" s="528"/>
      <c r="K26" s="528"/>
      <c r="L26" s="528"/>
      <c r="M26" s="528"/>
    </row>
    <row r="27" spans="1:13" ht="15.75" customHeight="1">
      <c r="A27" s="836"/>
      <c r="B27" s="836"/>
      <c r="C27" s="836"/>
      <c r="D27" s="836"/>
      <c r="E27" s="836"/>
      <c r="F27" s="836"/>
      <c r="G27" s="836"/>
      <c r="H27" s="836"/>
      <c r="I27" s="836"/>
      <c r="J27" s="836"/>
      <c r="K27" s="836"/>
      <c r="L27" s="836"/>
      <c r="M27" s="836"/>
    </row>
    <row r="28" spans="1:13" ht="15.75">
      <c r="A28" s="836"/>
      <c r="B28" s="836"/>
      <c r="C28" s="841" t="s">
        <v>610</v>
      </c>
      <c r="D28" s="841"/>
      <c r="E28" s="841"/>
      <c r="F28" s="841"/>
      <c r="G28" s="841"/>
      <c r="H28" s="841"/>
      <c r="I28" s="841"/>
      <c r="J28" s="841" t="s">
        <v>611</v>
      </c>
      <c r="K28" s="841"/>
      <c r="L28" s="836"/>
      <c r="M28" s="836"/>
    </row>
    <row r="29" spans="1:13" ht="15.75">
      <c r="A29" s="836"/>
      <c r="B29" s="836"/>
      <c r="C29" s="845"/>
      <c r="D29" s="845"/>
      <c r="E29" s="845"/>
      <c r="F29" s="845"/>
      <c r="G29" s="845"/>
      <c r="H29" s="845"/>
      <c r="I29" s="845"/>
      <c r="J29" s="845"/>
      <c r="K29" s="845"/>
      <c r="L29" s="846"/>
      <c r="M29" s="846"/>
    </row>
    <row r="30" spans="1:13" ht="15.75" customHeight="1">
      <c r="A30" s="847"/>
      <c r="B30" s="847"/>
      <c r="C30" s="848"/>
      <c r="D30" s="848"/>
      <c r="E30" s="848"/>
      <c r="F30" s="848"/>
      <c r="G30" s="848"/>
      <c r="H30" s="848"/>
      <c r="I30" s="848"/>
      <c r="J30" s="848"/>
      <c r="K30" s="848"/>
      <c r="L30" s="847"/>
      <c r="M30" s="847"/>
    </row>
    <row r="31" spans="1:13" ht="15.75">
      <c r="A31" s="836"/>
      <c r="B31" s="849"/>
      <c r="C31" s="845"/>
      <c r="D31" s="845"/>
      <c r="E31" s="845"/>
      <c r="F31" s="845"/>
      <c r="G31" s="845"/>
      <c r="H31" s="845"/>
      <c r="I31" s="845"/>
      <c r="J31" s="845"/>
      <c r="K31" s="845"/>
      <c r="L31" s="846"/>
      <c r="M31" s="846"/>
    </row>
    <row r="32" spans="1:13" ht="15.75" customHeight="1">
      <c r="A32" s="836"/>
      <c r="B32" s="836"/>
      <c r="C32" s="845"/>
      <c r="D32" s="845"/>
      <c r="E32" s="845"/>
      <c r="F32" s="845"/>
      <c r="G32" s="845"/>
      <c r="H32" s="845"/>
      <c r="I32" s="845"/>
      <c r="J32" s="845"/>
      <c r="K32" s="845"/>
      <c r="L32" s="836"/>
      <c r="M32" s="836"/>
    </row>
    <row r="33" spans="1:13" ht="15.75">
      <c r="A33" s="836"/>
      <c r="B33" s="849"/>
      <c r="C33" s="845"/>
      <c r="D33" s="845"/>
      <c r="E33" s="845"/>
      <c r="F33" s="845"/>
      <c r="G33" s="845"/>
      <c r="H33" s="845"/>
      <c r="I33" s="845"/>
      <c r="J33" s="845"/>
      <c r="K33" s="845"/>
      <c r="L33" s="846"/>
      <c r="M33" s="836"/>
    </row>
    <row r="34" spans="1:13" ht="15.75">
      <c r="A34" s="836"/>
      <c r="B34" s="849"/>
      <c r="C34" s="850"/>
      <c r="D34" s="850"/>
      <c r="E34" s="850"/>
      <c r="F34" s="850"/>
      <c r="G34" s="850"/>
      <c r="H34" s="850"/>
      <c r="I34" s="850"/>
      <c r="J34" s="850"/>
      <c r="K34" s="850"/>
      <c r="L34" s="846"/>
      <c r="M34" s="836"/>
    </row>
    <row r="35" spans="1:13" ht="15.75">
      <c r="A35" s="836"/>
      <c r="B35" s="849"/>
      <c r="C35" s="850"/>
      <c r="D35" s="850"/>
      <c r="E35" s="850"/>
      <c r="F35" s="850"/>
      <c r="G35" s="850"/>
      <c r="H35" s="850"/>
      <c r="I35" s="850"/>
      <c r="J35" s="850"/>
      <c r="K35" s="850"/>
      <c r="L35" s="846"/>
      <c r="M35" s="836"/>
    </row>
    <row r="36" spans="1:13" ht="15.75">
      <c r="A36" s="851"/>
      <c r="B36" s="852"/>
      <c r="C36" s="851"/>
      <c r="D36" s="851"/>
      <c r="E36" s="851"/>
      <c r="F36" s="851"/>
      <c r="G36" s="851"/>
      <c r="H36" s="851"/>
      <c r="I36" s="851"/>
      <c r="J36" s="851"/>
      <c r="K36" s="851"/>
      <c r="L36" s="851"/>
      <c r="M36" s="851"/>
    </row>
    <row r="37" spans="1:13" ht="15.75">
      <c r="A37" s="853" t="s">
        <v>612</v>
      </c>
      <c r="B37" s="853"/>
      <c r="C37" s="853"/>
      <c r="D37" s="853"/>
      <c r="E37" s="853"/>
      <c r="F37" s="853"/>
      <c r="G37" s="853"/>
      <c r="H37" s="853"/>
      <c r="I37" s="851"/>
      <c r="J37" s="851"/>
      <c r="K37" s="851"/>
      <c r="L37" s="851"/>
      <c r="M37" s="851"/>
    </row>
    <row r="38" spans="1:13" ht="35.25" customHeight="1">
      <c r="A38" s="854" t="s">
        <v>613</v>
      </c>
      <c r="B38" s="851"/>
      <c r="C38" s="851"/>
      <c r="D38" s="851"/>
      <c r="E38" s="851"/>
      <c r="F38" s="851"/>
      <c r="G38" s="851"/>
      <c r="H38" s="851"/>
      <c r="I38" s="851"/>
      <c r="J38" s="851"/>
      <c r="K38" s="851"/>
      <c r="L38" s="851"/>
      <c r="M38" s="851"/>
    </row>
    <row r="39" spans="1:13" ht="15.75">
      <c r="A39" s="851"/>
      <c r="B39" s="851"/>
      <c r="C39" s="851"/>
      <c r="D39" s="851"/>
      <c r="E39" s="851"/>
      <c r="F39" s="851"/>
      <c r="G39" s="851"/>
      <c r="H39" s="851"/>
      <c r="I39" s="851"/>
      <c r="J39" s="851"/>
      <c r="K39" s="851"/>
      <c r="L39" s="851"/>
      <c r="M39" s="851"/>
    </row>
    <row r="40" spans="1:13" ht="55.5" customHeight="1">
      <c r="A40" s="855" t="s">
        <v>614</v>
      </c>
      <c r="B40" s="855"/>
      <c r="C40" s="856" t="s">
        <v>615</v>
      </c>
      <c r="D40" s="856"/>
      <c r="E40" s="856"/>
      <c r="F40" s="856"/>
      <c r="G40" s="856" t="s">
        <v>616</v>
      </c>
      <c r="H40" s="856"/>
      <c r="I40" s="856"/>
      <c r="J40" s="857" t="s">
        <v>617</v>
      </c>
      <c r="K40" s="855" t="s">
        <v>618</v>
      </c>
      <c r="L40" s="855"/>
      <c r="M40" s="851"/>
    </row>
    <row r="41" spans="1:13" ht="15.75">
      <c r="A41" s="858"/>
      <c r="B41" s="859"/>
      <c r="C41" s="858"/>
      <c r="D41" s="860"/>
      <c r="E41" s="860"/>
      <c r="F41" s="859"/>
      <c r="G41" s="858"/>
      <c r="H41" s="860"/>
      <c r="I41" s="859"/>
      <c r="J41" s="861"/>
      <c r="K41" s="858"/>
      <c r="L41" s="859"/>
      <c r="M41" s="851"/>
    </row>
    <row r="42" spans="1:13" ht="15.75">
      <c r="A42" s="858"/>
      <c r="B42" s="859"/>
      <c r="C42" s="862"/>
      <c r="D42" s="862"/>
      <c r="E42" s="862"/>
      <c r="F42" s="862"/>
      <c r="G42" s="862"/>
      <c r="H42" s="862"/>
      <c r="I42" s="862"/>
      <c r="J42" s="861"/>
      <c r="K42" s="862"/>
      <c r="L42" s="862"/>
      <c r="M42" s="851"/>
    </row>
    <row r="43" spans="1:13" ht="15.75">
      <c r="A43" s="858"/>
      <c r="B43" s="859"/>
      <c r="C43" s="862"/>
      <c r="D43" s="862"/>
      <c r="E43" s="862"/>
      <c r="F43" s="862"/>
      <c r="G43" s="862"/>
      <c r="H43" s="862"/>
      <c r="I43" s="862"/>
      <c r="J43" s="861"/>
      <c r="K43" s="862"/>
      <c r="L43" s="862"/>
      <c r="M43" s="851"/>
    </row>
    <row r="44" spans="1:13" ht="15.75">
      <c r="A44" s="858"/>
      <c r="B44" s="859"/>
      <c r="C44" s="862"/>
      <c r="D44" s="862"/>
      <c r="E44" s="862"/>
      <c r="F44" s="862"/>
      <c r="G44" s="862"/>
      <c r="H44" s="862"/>
      <c r="I44" s="862"/>
      <c r="J44" s="861"/>
      <c r="K44" s="862"/>
      <c r="L44" s="862"/>
      <c r="M44" s="851"/>
    </row>
    <row r="45" spans="1:13" ht="15.75">
      <c r="A45" s="858"/>
      <c r="B45" s="859"/>
      <c r="C45" s="862"/>
      <c r="D45" s="862"/>
      <c r="E45" s="862"/>
      <c r="F45" s="862"/>
      <c r="G45" s="862"/>
      <c r="H45" s="862"/>
      <c r="I45" s="862"/>
      <c r="J45" s="861"/>
      <c r="K45" s="862"/>
      <c r="L45" s="862"/>
      <c r="M45" s="851"/>
    </row>
    <row r="46" spans="1:13" ht="15.75">
      <c r="A46" s="858"/>
      <c r="B46" s="859"/>
      <c r="C46" s="862"/>
      <c r="D46" s="862"/>
      <c r="E46" s="862"/>
      <c r="F46" s="862"/>
      <c r="G46" s="862"/>
      <c r="H46" s="862"/>
      <c r="I46" s="862"/>
      <c r="J46" s="861"/>
      <c r="K46" s="862"/>
      <c r="L46" s="862"/>
      <c r="M46" s="851"/>
    </row>
    <row r="47" spans="1:13" ht="15.75">
      <c r="A47" s="851" t="s">
        <v>619</v>
      </c>
      <c r="B47" s="851"/>
      <c r="C47" s="851"/>
      <c r="D47" s="851"/>
      <c r="E47" s="851"/>
      <c r="F47" s="851"/>
      <c r="G47" s="851"/>
      <c r="H47" s="851"/>
      <c r="I47" s="851"/>
      <c r="J47" s="851"/>
      <c r="K47" s="851"/>
      <c r="L47" s="851"/>
      <c r="M47" s="851"/>
    </row>
    <row r="48" spans="1:13" s="3" customFormat="1" ht="15.75">
      <c r="A48" s="851"/>
      <c r="B48" s="851"/>
      <c r="C48" s="851"/>
      <c r="D48" s="851"/>
      <c r="E48" s="851"/>
      <c r="F48" s="851"/>
      <c r="G48" s="851"/>
      <c r="H48" s="851"/>
      <c r="I48" s="851"/>
      <c r="J48" s="851"/>
      <c r="K48" s="851"/>
      <c r="L48" s="851"/>
      <c r="M48" s="851"/>
    </row>
    <row r="49" spans="1:13" s="3" customFormat="1" ht="15.75">
      <c r="A49" s="851"/>
      <c r="B49" s="851"/>
      <c r="C49" s="851"/>
      <c r="D49" s="851"/>
      <c r="E49" s="851"/>
      <c r="F49" s="851"/>
      <c r="G49" s="851"/>
      <c r="H49" s="851"/>
      <c r="I49" s="851"/>
      <c r="J49" s="851"/>
      <c r="K49" s="851"/>
      <c r="L49" s="851"/>
      <c r="M49" s="851"/>
    </row>
    <row r="50" spans="1:15" ht="15.75">
      <c r="A50" s="851"/>
      <c r="B50" s="836"/>
      <c r="C50" s="836"/>
      <c r="D50" s="836"/>
      <c r="E50" s="836"/>
      <c r="F50" s="836"/>
      <c r="G50" s="836"/>
      <c r="H50" s="836"/>
      <c r="I50" s="836"/>
      <c r="J50" s="836"/>
      <c r="K50" s="836"/>
      <c r="L50" s="836"/>
      <c r="M50" s="849" t="s">
        <v>620</v>
      </c>
      <c r="O50" s="3"/>
    </row>
    <row r="51" spans="1:13" ht="15.75">
      <c r="A51" s="863"/>
      <c r="B51" s="863"/>
      <c r="C51" s="863"/>
      <c r="D51" s="863"/>
      <c r="E51" s="863"/>
      <c r="F51" s="863"/>
      <c r="G51" s="863"/>
      <c r="H51" s="863"/>
      <c r="I51" s="863"/>
      <c r="J51" s="863"/>
      <c r="K51" s="863"/>
      <c r="L51" s="864" t="s">
        <v>621</v>
      </c>
      <c r="M51" s="865"/>
    </row>
    <row r="52" spans="1:13" ht="15.75">
      <c r="A52" s="863"/>
      <c r="B52" s="863"/>
      <c r="C52" s="863"/>
      <c r="D52" s="863"/>
      <c r="E52" s="863"/>
      <c r="F52" s="863"/>
      <c r="G52" s="863"/>
      <c r="H52" s="863"/>
      <c r="I52" s="863"/>
      <c r="J52" s="863"/>
      <c r="K52" s="863"/>
      <c r="L52" s="863"/>
      <c r="M52" s="849" t="s">
        <v>622</v>
      </c>
    </row>
    <row r="53" spans="1:13" ht="15.75">
      <c r="A53" s="851"/>
      <c r="B53" s="851"/>
      <c r="C53" s="851"/>
      <c r="D53" s="851"/>
      <c r="E53" s="851"/>
      <c r="F53" s="851"/>
      <c r="G53" s="851"/>
      <c r="H53" s="851"/>
      <c r="I53" s="851"/>
      <c r="J53" s="851"/>
      <c r="K53" s="851"/>
      <c r="L53" s="851"/>
      <c r="M53" s="866"/>
    </row>
    <row r="54" spans="1:13" ht="15.75">
      <c r="A54" s="867" t="s">
        <v>623</v>
      </c>
      <c r="B54" s="867"/>
      <c r="C54" s="867"/>
      <c r="D54" s="867"/>
      <c r="E54" s="867"/>
      <c r="F54" s="867"/>
      <c r="G54" s="867"/>
      <c r="H54" s="867"/>
      <c r="I54" s="867"/>
      <c r="J54" s="867"/>
      <c r="K54" s="867"/>
      <c r="L54" s="867"/>
      <c r="M54" s="868" t="s">
        <v>624</v>
      </c>
    </row>
    <row r="55" spans="1:13" s="3" customFormat="1" ht="15.75">
      <c r="A55" s="869"/>
      <c r="B55" s="869"/>
      <c r="C55" s="869"/>
      <c r="D55" s="869"/>
      <c r="E55" s="869"/>
      <c r="F55" s="869"/>
      <c r="G55" s="869"/>
      <c r="H55" s="869"/>
      <c r="I55" s="869"/>
      <c r="J55" s="869"/>
      <c r="K55" s="869"/>
      <c r="L55" s="869"/>
      <c r="M55" s="870"/>
    </row>
    <row r="56" spans="1:13" ht="15.75">
      <c r="A56" s="851"/>
      <c r="B56" s="851"/>
      <c r="C56" s="851"/>
      <c r="D56" s="851"/>
      <c r="E56" s="851"/>
      <c r="F56" s="851"/>
      <c r="G56" s="851"/>
      <c r="H56" s="851"/>
      <c r="I56" s="851"/>
      <c r="J56" s="851"/>
      <c r="K56" s="851"/>
      <c r="L56" s="851"/>
      <c r="M56" s="851"/>
    </row>
    <row r="57" spans="1:13" ht="15.75">
      <c r="A57" s="851"/>
      <c r="B57" s="851" t="s">
        <v>625</v>
      </c>
      <c r="C57" s="851"/>
      <c r="D57" s="851"/>
      <c r="E57" s="871"/>
      <c r="F57" s="871"/>
      <c r="G57" s="872" t="s">
        <v>626</v>
      </c>
      <c r="H57" s="872"/>
      <c r="I57" s="872"/>
      <c r="J57" s="872"/>
      <c r="K57" s="873"/>
      <c r="L57" s="873"/>
      <c r="M57" s="873"/>
    </row>
    <row r="58" spans="1:13" ht="15.75">
      <c r="A58" s="851"/>
      <c r="B58" s="851"/>
      <c r="C58" s="851"/>
      <c r="D58" s="851"/>
      <c r="E58" s="874" t="s">
        <v>627</v>
      </c>
      <c r="F58" s="874"/>
      <c r="G58" s="851"/>
      <c r="H58" s="851"/>
      <c r="I58" s="851"/>
      <c r="J58" s="851"/>
      <c r="K58" s="851"/>
      <c r="L58" s="851"/>
      <c r="M58" s="851"/>
    </row>
    <row r="59" spans="1:13" ht="15.75">
      <c r="A59" s="875" t="s">
        <v>628</v>
      </c>
      <c r="B59" s="851" t="s">
        <v>629</v>
      </c>
      <c r="C59" s="851"/>
      <c r="D59" s="851"/>
      <c r="E59" s="851"/>
      <c r="F59" s="851"/>
      <c r="G59" s="851"/>
      <c r="H59" s="851"/>
      <c r="I59" s="851"/>
      <c r="J59" s="851"/>
      <c r="K59" s="873"/>
      <c r="L59" s="873"/>
      <c r="M59" s="873"/>
    </row>
    <row r="60" spans="1:13" ht="15.75">
      <c r="A60" s="851"/>
      <c r="B60" s="851"/>
      <c r="C60" s="851"/>
      <c r="D60" s="851"/>
      <c r="E60" s="851"/>
      <c r="F60" s="851"/>
      <c r="G60" s="851"/>
      <c r="H60" s="851"/>
      <c r="I60" s="851"/>
      <c r="J60" s="851"/>
      <c r="K60" s="851"/>
      <c r="L60" s="851"/>
      <c r="M60" s="851"/>
    </row>
    <row r="61" spans="1:13" ht="15.75">
      <c r="A61" s="875" t="s">
        <v>628</v>
      </c>
      <c r="B61" s="851" t="s">
        <v>630</v>
      </c>
      <c r="C61" s="851"/>
      <c r="D61" s="851"/>
      <c r="E61" s="851"/>
      <c r="F61" s="851"/>
      <c r="G61" s="851"/>
      <c r="H61" s="851"/>
      <c r="I61" s="851"/>
      <c r="J61" s="851"/>
      <c r="K61" s="873"/>
      <c r="L61" s="873"/>
      <c r="M61" s="873"/>
    </row>
    <row r="62" spans="1:13" ht="15.75">
      <c r="A62" s="851"/>
      <c r="B62" s="851"/>
      <c r="C62" s="851"/>
      <c r="D62" s="851"/>
      <c r="E62" s="851"/>
      <c r="F62" s="851"/>
      <c r="G62" s="851"/>
      <c r="H62" s="851"/>
      <c r="I62" s="851"/>
      <c r="J62" s="851"/>
      <c r="K62" s="851"/>
      <c r="L62" s="851"/>
      <c r="M62" s="851"/>
    </row>
    <row r="63" spans="1:13" ht="15.75">
      <c r="A63" s="875" t="s">
        <v>628</v>
      </c>
      <c r="B63" s="851" t="s">
        <v>631</v>
      </c>
      <c r="C63" s="851"/>
      <c r="D63" s="851"/>
      <c r="E63" s="851"/>
      <c r="F63" s="851"/>
      <c r="G63" s="851"/>
      <c r="H63" s="851"/>
      <c r="I63" s="851"/>
      <c r="J63" s="851"/>
      <c r="K63" s="873"/>
      <c r="L63" s="873"/>
      <c r="M63" s="873"/>
    </row>
    <row r="64" spans="1:13" ht="15.75">
      <c r="A64" s="851"/>
      <c r="B64" s="851"/>
      <c r="C64" s="851"/>
      <c r="D64" s="851"/>
      <c r="E64" s="851"/>
      <c r="F64" s="851"/>
      <c r="G64" s="851"/>
      <c r="H64" s="851"/>
      <c r="I64" s="851"/>
      <c r="J64" s="851"/>
      <c r="K64" s="851"/>
      <c r="L64" s="851"/>
      <c r="M64" s="851"/>
    </row>
    <row r="65" spans="1:13" ht="15.75">
      <c r="A65" s="851"/>
      <c r="B65" s="875" t="s">
        <v>632</v>
      </c>
      <c r="C65" s="851" t="s">
        <v>633</v>
      </c>
      <c r="D65" s="851"/>
      <c r="E65" s="851"/>
      <c r="F65" s="851"/>
      <c r="G65" s="851"/>
      <c r="H65" s="871"/>
      <c r="I65" s="871"/>
      <c r="J65" s="851"/>
      <c r="K65" s="873"/>
      <c r="L65" s="873"/>
      <c r="M65" s="873"/>
    </row>
    <row r="66" spans="1:13" ht="15.75">
      <c r="A66" s="851"/>
      <c r="B66" s="851"/>
      <c r="C66" s="851"/>
      <c r="D66" s="851"/>
      <c r="E66" s="851"/>
      <c r="F66" s="851"/>
      <c r="G66" s="851"/>
      <c r="H66" s="874" t="s">
        <v>627</v>
      </c>
      <c r="I66" s="874"/>
      <c r="J66" s="851"/>
      <c r="K66" s="851"/>
      <c r="L66" s="851"/>
      <c r="M66" s="851"/>
    </row>
    <row r="67" spans="1:13" ht="15.75">
      <c r="A67" s="851"/>
      <c r="B67" s="875" t="s">
        <v>634</v>
      </c>
      <c r="C67" s="851" t="s">
        <v>635</v>
      </c>
      <c r="D67" s="851"/>
      <c r="E67" s="851"/>
      <c r="F67" s="851"/>
      <c r="G67" s="851"/>
      <c r="H67" s="851"/>
      <c r="I67" s="851"/>
      <c r="J67" s="851"/>
      <c r="K67" s="876"/>
      <c r="L67" s="876"/>
      <c r="M67" s="876"/>
    </row>
    <row r="68" spans="1:13" ht="15.75">
      <c r="A68" s="851"/>
      <c r="B68" s="875"/>
      <c r="C68" s="875" t="s">
        <v>636</v>
      </c>
      <c r="D68" s="871"/>
      <c r="E68" s="871"/>
      <c r="F68" s="874" t="s">
        <v>637</v>
      </c>
      <c r="G68" s="874"/>
      <c r="H68" s="871"/>
      <c r="I68" s="871"/>
      <c r="J68" s="851"/>
      <c r="K68" s="873"/>
      <c r="L68" s="873"/>
      <c r="M68" s="873"/>
    </row>
    <row r="69" spans="1:13" ht="15.75">
      <c r="A69" s="851"/>
      <c r="B69" s="851"/>
      <c r="C69" s="851"/>
      <c r="D69" s="851"/>
      <c r="E69" s="851"/>
      <c r="F69" s="851"/>
      <c r="G69" s="851"/>
      <c r="H69" s="874" t="s">
        <v>627</v>
      </c>
      <c r="I69" s="874"/>
      <c r="J69" s="851"/>
      <c r="K69" s="851"/>
      <c r="L69" s="851"/>
      <c r="M69" s="851"/>
    </row>
    <row r="70" spans="1:13" ht="18.75" customHeight="1">
      <c r="A70" s="851"/>
      <c r="B70" s="875" t="s">
        <v>632</v>
      </c>
      <c r="C70" s="851" t="s">
        <v>638</v>
      </c>
      <c r="D70" s="851"/>
      <c r="E70" s="851"/>
      <c r="F70" s="851"/>
      <c r="G70" s="851"/>
      <c r="H70" s="851"/>
      <c r="I70" s="851"/>
      <c r="J70" s="851"/>
      <c r="K70" s="873"/>
      <c r="L70" s="873"/>
      <c r="M70" s="873"/>
    </row>
    <row r="71" spans="1:13" ht="15.75">
      <c r="A71" s="851"/>
      <c r="B71" s="851"/>
      <c r="C71" s="851"/>
      <c r="D71" s="851"/>
      <c r="E71" s="851"/>
      <c r="F71" s="851"/>
      <c r="G71" s="851"/>
      <c r="H71" s="851"/>
      <c r="I71" s="851"/>
      <c r="J71" s="851"/>
      <c r="K71" s="851"/>
      <c r="L71" s="851"/>
      <c r="M71" s="851"/>
    </row>
    <row r="72" spans="1:16" ht="15.75">
      <c r="A72" s="877" t="s">
        <v>639</v>
      </c>
      <c r="B72" s="877"/>
      <c r="C72" s="877"/>
      <c r="D72" s="877"/>
      <c r="E72" s="877"/>
      <c r="F72" s="851"/>
      <c r="G72" s="851"/>
      <c r="H72" s="851"/>
      <c r="I72" s="851"/>
      <c r="J72" s="851"/>
      <c r="K72" s="851"/>
      <c r="L72" s="851"/>
      <c r="M72" s="851"/>
      <c r="N72" s="878"/>
      <c r="O72" s="878"/>
      <c r="P72" s="878"/>
    </row>
    <row r="73" spans="1:13" ht="32.25" customHeight="1">
      <c r="A73" s="851"/>
      <c r="B73" s="851"/>
      <c r="C73" s="851"/>
      <c r="D73" s="851"/>
      <c r="E73" s="851"/>
      <c r="F73" s="851"/>
      <c r="G73" s="851"/>
      <c r="H73" s="851"/>
      <c r="I73" s="851"/>
      <c r="J73" s="851"/>
      <c r="K73" s="851"/>
      <c r="L73" s="851"/>
      <c r="M73" s="851"/>
    </row>
    <row r="74" spans="1:13" ht="15.75">
      <c r="A74" s="879" t="s">
        <v>640</v>
      </c>
      <c r="B74" s="879"/>
      <c r="C74" s="851"/>
      <c r="D74" s="851"/>
      <c r="E74" s="851"/>
      <c r="F74" s="851"/>
      <c r="G74" s="851"/>
      <c r="H74" s="851"/>
      <c r="I74" s="851"/>
      <c r="J74" s="851"/>
      <c r="K74" s="851"/>
      <c r="L74" s="851"/>
      <c r="M74" s="851"/>
    </row>
    <row r="75" spans="1:13" ht="15.75">
      <c r="A75" s="851"/>
      <c r="B75" s="851"/>
      <c r="C75" s="851"/>
      <c r="D75" s="851"/>
      <c r="E75" s="851"/>
      <c r="F75" s="851"/>
      <c r="G75" s="851"/>
      <c r="H75" s="851"/>
      <c r="I75" s="851"/>
      <c r="J75" s="851"/>
      <c r="K75" s="851"/>
      <c r="L75" s="851"/>
      <c r="M75" s="851"/>
    </row>
    <row r="76" spans="1:13" ht="15.75">
      <c r="A76" s="874" t="s">
        <v>641</v>
      </c>
      <c r="B76" s="871"/>
      <c r="C76" s="871"/>
      <c r="D76" s="871"/>
      <c r="E76" s="871"/>
      <c r="F76" s="874" t="s">
        <v>642</v>
      </c>
      <c r="G76" s="874"/>
      <c r="H76" s="874"/>
      <c r="I76" s="871"/>
      <c r="J76" s="871"/>
      <c r="K76" s="851" t="s">
        <v>643</v>
      </c>
      <c r="L76" s="851"/>
      <c r="M76" s="880"/>
    </row>
    <row r="77" spans="1:13" ht="15.75">
      <c r="A77" s="851"/>
      <c r="B77" s="874" t="s">
        <v>644</v>
      </c>
      <c r="C77" s="874"/>
      <c r="D77" s="874"/>
      <c r="E77" s="874"/>
      <c r="F77" s="851"/>
      <c r="G77" s="851"/>
      <c r="H77" s="851"/>
      <c r="I77" s="881" t="s">
        <v>644</v>
      </c>
      <c r="J77" s="881"/>
      <c r="K77" s="851"/>
      <c r="L77" s="851"/>
      <c r="M77" s="874" t="s">
        <v>645</v>
      </c>
    </row>
    <row r="78" spans="1:13" ht="15.75">
      <c r="A78" s="854" t="s">
        <v>646</v>
      </c>
      <c r="B78" s="851"/>
      <c r="C78" s="851"/>
      <c r="D78" s="851"/>
      <c r="E78" s="851"/>
      <c r="F78" s="851"/>
      <c r="G78" s="851"/>
      <c r="H78" s="851"/>
      <c r="I78" s="851"/>
      <c r="J78" s="851"/>
      <c r="K78" s="851"/>
      <c r="L78" s="851"/>
      <c r="M78" s="851"/>
    </row>
    <row r="79" spans="1:13" ht="15.75">
      <c r="A79" s="851" t="s">
        <v>647</v>
      </c>
      <c r="B79" s="851"/>
      <c r="C79" s="871"/>
      <c r="D79" s="871"/>
      <c r="E79" s="871"/>
      <c r="F79" s="871"/>
      <c r="G79" s="874" t="s">
        <v>648</v>
      </c>
      <c r="H79" s="874"/>
      <c r="I79" s="874"/>
      <c r="J79" s="880"/>
      <c r="K79" s="874" t="s">
        <v>649</v>
      </c>
      <c r="L79" s="874"/>
      <c r="M79" s="874"/>
    </row>
    <row r="80" spans="1:13" ht="15.75">
      <c r="A80" s="851"/>
      <c r="B80" s="851"/>
      <c r="C80" s="874" t="s">
        <v>644</v>
      </c>
      <c r="D80" s="874"/>
      <c r="E80" s="874"/>
      <c r="F80" s="874"/>
      <c r="G80" s="851"/>
      <c r="H80" s="851"/>
      <c r="I80" s="851"/>
      <c r="J80" s="874" t="s">
        <v>644</v>
      </c>
      <c r="K80" s="851"/>
      <c r="L80" s="851"/>
      <c r="M80" s="851"/>
    </row>
    <row r="81" spans="1:13" ht="15.75">
      <c r="A81" s="851" t="s">
        <v>650</v>
      </c>
      <c r="B81" s="851"/>
      <c r="C81" s="851"/>
      <c r="D81" s="851"/>
      <c r="E81" s="851"/>
      <c r="F81" s="851"/>
      <c r="G81" s="851"/>
      <c r="H81" s="851"/>
      <c r="I81" s="851"/>
      <c r="J81" s="851"/>
      <c r="K81" s="851"/>
      <c r="L81" s="851"/>
      <c r="M81" s="851"/>
    </row>
    <row r="82" spans="1:13" ht="15.75">
      <c r="A82" s="851"/>
      <c r="B82" s="851"/>
      <c r="C82" s="851"/>
      <c r="D82" s="851"/>
      <c r="E82" s="851"/>
      <c r="F82" s="851"/>
      <c r="G82" s="851"/>
      <c r="H82" s="851"/>
      <c r="I82" s="851"/>
      <c r="J82" s="851"/>
      <c r="K82" s="851"/>
      <c r="L82" s="851"/>
      <c r="M82" s="851"/>
    </row>
    <row r="83" spans="1:13" ht="15.75">
      <c r="A83" s="853" t="s">
        <v>651</v>
      </c>
      <c r="B83" s="853"/>
      <c r="C83" s="853"/>
      <c r="D83" s="853"/>
      <c r="E83" s="853"/>
      <c r="F83" s="853"/>
      <c r="G83" s="853"/>
      <c r="H83" s="851"/>
      <c r="I83" s="851"/>
      <c r="J83" s="851"/>
      <c r="K83" s="851"/>
      <c r="L83" s="851"/>
      <c r="M83" s="851"/>
    </row>
    <row r="84" spans="1:13" ht="15.75">
      <c r="A84" s="851"/>
      <c r="B84" s="851"/>
      <c r="C84" s="851"/>
      <c r="D84" s="851"/>
      <c r="E84" s="851"/>
      <c r="F84" s="851"/>
      <c r="G84" s="851"/>
      <c r="H84" s="851"/>
      <c r="I84" s="851"/>
      <c r="J84" s="851"/>
      <c r="K84" s="851"/>
      <c r="L84" s="851"/>
      <c r="M84" s="851"/>
    </row>
    <row r="85" spans="1:13" ht="15.75">
      <c r="A85" s="874" t="s">
        <v>641</v>
      </c>
      <c r="B85" s="871"/>
      <c r="C85" s="871"/>
      <c r="D85" s="871"/>
      <c r="E85" s="871"/>
      <c r="F85" s="874" t="s">
        <v>652</v>
      </c>
      <c r="G85" s="871"/>
      <c r="H85" s="871"/>
      <c r="I85" s="874" t="s">
        <v>653</v>
      </c>
      <c r="J85" s="880"/>
      <c r="K85" s="874" t="s">
        <v>654</v>
      </c>
      <c r="L85" s="880"/>
      <c r="M85" s="851"/>
    </row>
    <row r="86" spans="1:13" ht="15.75">
      <c r="A86" s="851"/>
      <c r="B86" s="874" t="s">
        <v>644</v>
      </c>
      <c r="C86" s="874"/>
      <c r="D86" s="874"/>
      <c r="E86" s="874"/>
      <c r="F86" s="851"/>
      <c r="G86" s="881" t="s">
        <v>655</v>
      </c>
      <c r="H86" s="881"/>
      <c r="I86" s="851"/>
      <c r="J86" s="874" t="s">
        <v>656</v>
      </c>
      <c r="K86" s="851"/>
      <c r="L86" s="851" t="s">
        <v>627</v>
      </c>
      <c r="M86" s="851"/>
    </row>
    <row r="87" spans="1:13" ht="15.75">
      <c r="A87" s="851"/>
      <c r="B87" s="851"/>
      <c r="C87" s="851"/>
      <c r="D87" s="851"/>
      <c r="E87" s="851"/>
      <c r="F87" s="851"/>
      <c r="G87" s="851"/>
      <c r="H87" s="851"/>
      <c r="I87" s="851"/>
      <c r="J87" s="851"/>
      <c r="K87" s="851"/>
      <c r="L87" s="851"/>
      <c r="M87" s="851"/>
    </row>
    <row r="88" spans="1:13" ht="15.75">
      <c r="A88" s="851" t="s">
        <v>657</v>
      </c>
      <c r="B88" s="851"/>
      <c r="C88" s="851"/>
      <c r="D88" s="851"/>
      <c r="E88" s="851"/>
      <c r="F88" s="851"/>
      <c r="G88" s="851"/>
      <c r="H88" s="851"/>
      <c r="I88" s="851"/>
      <c r="J88" s="851"/>
      <c r="K88" s="851"/>
      <c r="L88" s="851"/>
      <c r="M88" s="851"/>
    </row>
    <row r="89" spans="1:13" ht="15.75">
      <c r="A89" s="872" t="s">
        <v>658</v>
      </c>
      <c r="B89" s="871"/>
      <c r="C89" s="871"/>
      <c r="D89" s="871"/>
      <c r="E89" s="871"/>
      <c r="F89" s="851" t="s">
        <v>659</v>
      </c>
      <c r="G89" s="851"/>
      <c r="H89" s="851"/>
      <c r="I89" s="851"/>
      <c r="J89" s="880"/>
      <c r="K89" s="851" t="s">
        <v>660</v>
      </c>
      <c r="L89" s="851"/>
      <c r="M89" s="851"/>
    </row>
    <row r="90" spans="1:13" ht="15.75">
      <c r="A90" s="851"/>
      <c r="B90" s="851"/>
      <c r="C90" s="851"/>
      <c r="D90" s="851"/>
      <c r="E90" s="851"/>
      <c r="F90" s="851"/>
      <c r="G90" s="851"/>
      <c r="H90" s="851"/>
      <c r="I90" s="851"/>
      <c r="J90" s="874" t="s">
        <v>661</v>
      </c>
      <c r="K90" s="851"/>
      <c r="L90" s="851"/>
      <c r="M90" s="851"/>
    </row>
    <row r="91" spans="1:13" ht="15.75">
      <c r="A91" s="851"/>
      <c r="B91" s="851"/>
      <c r="C91" s="851"/>
      <c r="D91" s="851"/>
      <c r="E91" s="851"/>
      <c r="F91" s="851"/>
      <c r="G91" s="851"/>
      <c r="H91" s="851"/>
      <c r="I91" s="851"/>
      <c r="J91" s="851"/>
      <c r="K91" s="851"/>
      <c r="L91" s="851"/>
      <c r="M91" s="851"/>
    </row>
    <row r="92" spans="1:13" ht="15.75">
      <c r="A92" s="853" t="s">
        <v>662</v>
      </c>
      <c r="B92" s="853"/>
      <c r="C92" s="853"/>
      <c r="D92" s="853"/>
      <c r="E92" s="853"/>
      <c r="F92" s="853"/>
      <c r="G92" s="853"/>
      <c r="H92" s="851"/>
      <c r="I92" s="851"/>
      <c r="J92" s="851"/>
      <c r="K92" s="851"/>
      <c r="L92" s="851"/>
      <c r="M92" s="851"/>
    </row>
    <row r="93" spans="1:13" ht="15.75">
      <c r="A93" s="851"/>
      <c r="B93" s="851"/>
      <c r="C93" s="851"/>
      <c r="D93" s="851"/>
      <c r="E93" s="851"/>
      <c r="F93" s="851"/>
      <c r="G93" s="851"/>
      <c r="H93" s="851"/>
      <c r="I93" s="851"/>
      <c r="J93" s="851"/>
      <c r="K93" s="851"/>
      <c r="L93" s="851"/>
      <c r="M93" s="851"/>
    </row>
    <row r="94" spans="1:13" ht="15.75">
      <c r="A94" s="874" t="s">
        <v>641</v>
      </c>
      <c r="B94" s="871"/>
      <c r="C94" s="871"/>
      <c r="D94" s="871"/>
      <c r="E94" s="871"/>
      <c r="F94" s="874" t="s">
        <v>652</v>
      </c>
      <c r="G94" s="871"/>
      <c r="H94" s="871"/>
      <c r="I94" s="874" t="s">
        <v>653</v>
      </c>
      <c r="J94" s="880"/>
      <c r="K94" s="874" t="s">
        <v>654</v>
      </c>
      <c r="L94" s="880"/>
      <c r="M94" s="851"/>
    </row>
    <row r="95" spans="1:13" ht="15.75">
      <c r="A95" s="851"/>
      <c r="B95" s="874" t="s">
        <v>644</v>
      </c>
      <c r="C95" s="874"/>
      <c r="D95" s="874"/>
      <c r="E95" s="874"/>
      <c r="F95" s="851"/>
      <c r="G95" s="881" t="s">
        <v>655</v>
      </c>
      <c r="H95" s="881"/>
      <c r="I95" s="851"/>
      <c r="J95" s="874" t="s">
        <v>656</v>
      </c>
      <c r="K95" s="851"/>
      <c r="L95" s="851" t="s">
        <v>627</v>
      </c>
      <c r="M95" s="851"/>
    </row>
    <row r="96" spans="1:13" ht="15.75">
      <c r="A96" s="851"/>
      <c r="B96" s="851"/>
      <c r="C96" s="851"/>
      <c r="D96" s="851"/>
      <c r="E96" s="851"/>
      <c r="F96" s="851"/>
      <c r="G96" s="851"/>
      <c r="H96" s="851"/>
      <c r="I96" s="851"/>
      <c r="J96" s="851"/>
      <c r="K96" s="851"/>
      <c r="L96" s="851"/>
      <c r="M96" s="851"/>
    </row>
    <row r="97" spans="1:13" ht="15.75">
      <c r="A97" s="851" t="s">
        <v>663</v>
      </c>
      <c r="B97" s="851"/>
      <c r="C97" s="851"/>
      <c r="D97" s="851"/>
      <c r="E97" s="851"/>
      <c r="F97" s="851"/>
      <c r="G97" s="851"/>
      <c r="H97" s="851"/>
      <c r="I97" s="851"/>
      <c r="J97" s="851"/>
      <c r="K97" s="851"/>
      <c r="L97" s="851"/>
      <c r="M97" s="851"/>
    </row>
    <row r="98" spans="1:13" ht="15.75">
      <c r="A98" s="882"/>
      <c r="B98" s="331" t="s">
        <v>664</v>
      </c>
      <c r="C98" s="331"/>
      <c r="D98" s="331"/>
      <c r="E98" s="331"/>
      <c r="F98" s="331"/>
      <c r="G98" s="331"/>
      <c r="H98" s="331"/>
      <c r="I98" s="331"/>
      <c r="J98" s="331"/>
      <c r="K98" s="331"/>
      <c r="L98" s="331"/>
      <c r="M98" s="331"/>
    </row>
    <row r="99" spans="1:13" ht="15.75">
      <c r="A99" s="881" t="s">
        <v>655</v>
      </c>
      <c r="B99" s="872"/>
      <c r="C99" s="851"/>
      <c r="D99" s="851"/>
      <c r="E99" s="851"/>
      <c r="F99" s="851"/>
      <c r="G99" s="851"/>
      <c r="H99" s="851"/>
      <c r="I99" s="851"/>
      <c r="J99" s="874"/>
      <c r="K99" s="851"/>
      <c r="L99" s="851"/>
      <c r="M99" s="851"/>
    </row>
    <row r="100" spans="1:13" s="3" customFormat="1" ht="15.75">
      <c r="A100" s="874"/>
      <c r="B100" s="872"/>
      <c r="C100" s="851"/>
      <c r="D100" s="851"/>
      <c r="E100" s="851"/>
      <c r="F100" s="851"/>
      <c r="G100" s="851"/>
      <c r="H100" s="851"/>
      <c r="I100" s="851"/>
      <c r="J100" s="874"/>
      <c r="K100" s="851"/>
      <c r="L100" s="851"/>
      <c r="M100" s="851"/>
    </row>
    <row r="101" spans="1:13" s="3" customFormat="1" ht="15.75">
      <c r="A101" s="882"/>
      <c r="B101" s="851" t="s">
        <v>665</v>
      </c>
      <c r="C101" s="851"/>
      <c r="D101" s="851"/>
      <c r="E101" s="851"/>
      <c r="F101" s="851"/>
      <c r="G101" s="871"/>
      <c r="H101" s="871"/>
      <c r="I101" s="851" t="s">
        <v>666</v>
      </c>
      <c r="J101" s="871"/>
      <c r="K101" s="871"/>
      <c r="L101" s="871"/>
      <c r="M101" s="851"/>
    </row>
    <row r="102" spans="1:13" s="3" customFormat="1" ht="15.75" customHeight="1">
      <c r="A102" s="881" t="s">
        <v>661</v>
      </c>
      <c r="B102" s="872"/>
      <c r="C102" s="851"/>
      <c r="D102" s="851"/>
      <c r="E102" s="851"/>
      <c r="F102" s="851"/>
      <c r="G102" s="881" t="s">
        <v>661</v>
      </c>
      <c r="H102" s="881"/>
      <c r="I102" s="851"/>
      <c r="J102" s="883" t="s">
        <v>667</v>
      </c>
      <c r="K102" s="883"/>
      <c r="L102" s="883"/>
      <c r="M102" s="872"/>
    </row>
    <row r="103" spans="1:13" s="3" customFormat="1" ht="31.5" customHeight="1">
      <c r="A103" s="874"/>
      <c r="B103" s="872"/>
      <c r="C103" s="851"/>
      <c r="D103" s="851"/>
      <c r="E103" s="851"/>
      <c r="F103" s="851"/>
      <c r="G103" s="874"/>
      <c r="H103" s="874"/>
      <c r="I103" s="851"/>
      <c r="J103" s="854"/>
      <c r="K103" s="854"/>
      <c r="L103" s="854"/>
      <c r="M103" s="872"/>
    </row>
    <row r="104" spans="1:13" s="3" customFormat="1" ht="15.75">
      <c r="A104" s="874"/>
      <c r="B104" s="872"/>
      <c r="C104" s="851"/>
      <c r="D104" s="851"/>
      <c r="E104" s="851"/>
      <c r="F104" s="851"/>
      <c r="G104" s="874"/>
      <c r="H104" s="874"/>
      <c r="I104" s="851"/>
      <c r="J104" s="884"/>
      <c r="K104" s="872"/>
      <c r="L104" s="872"/>
      <c r="M104" s="872"/>
    </row>
    <row r="105" spans="1:13" ht="35.25" customHeight="1" thickBot="1">
      <c r="A105" s="885"/>
      <c r="B105" s="885"/>
      <c r="C105" s="885"/>
      <c r="D105" s="885"/>
      <c r="E105" s="885"/>
      <c r="F105" s="885"/>
      <c r="G105" s="885"/>
      <c r="H105" s="885"/>
      <c r="I105" s="885"/>
      <c r="J105" s="886"/>
      <c r="K105" s="886"/>
      <c r="L105" s="886"/>
      <c r="M105" s="885"/>
    </row>
    <row r="106" spans="1:13" ht="15.75">
      <c r="A106" s="851"/>
      <c r="B106" s="851"/>
      <c r="C106" s="851"/>
      <c r="D106" s="851"/>
      <c r="E106" s="851"/>
      <c r="F106" s="851"/>
      <c r="G106" s="851"/>
      <c r="H106" s="851"/>
      <c r="I106" s="851"/>
      <c r="J106" s="851"/>
      <c r="K106" s="851"/>
      <c r="L106" s="851"/>
      <c r="M106" s="851"/>
    </row>
    <row r="107" spans="1:13" ht="15.75">
      <c r="A107" s="867" t="s">
        <v>623</v>
      </c>
      <c r="B107" s="867"/>
      <c r="C107" s="867"/>
      <c r="D107" s="867"/>
      <c r="E107" s="867"/>
      <c r="F107" s="867"/>
      <c r="G107" s="867"/>
      <c r="H107" s="867"/>
      <c r="I107" s="867"/>
      <c r="J107" s="867"/>
      <c r="K107" s="867"/>
      <c r="L107" s="867"/>
      <c r="M107" s="868" t="s">
        <v>624</v>
      </c>
    </row>
    <row r="108" spans="1:13" ht="15.75">
      <c r="A108" s="853" t="s">
        <v>668</v>
      </c>
      <c r="B108" s="853"/>
      <c r="C108" s="853"/>
      <c r="D108" s="853"/>
      <c r="E108" s="853"/>
      <c r="F108" s="853"/>
      <c r="G108" s="851"/>
      <c r="H108" s="851"/>
      <c r="I108" s="851"/>
      <c r="J108" s="851"/>
      <c r="K108" s="851"/>
      <c r="L108" s="851"/>
      <c r="M108" s="851"/>
    </row>
    <row r="109" spans="1:13" s="3" customFormat="1" ht="15.75">
      <c r="A109" s="853"/>
      <c r="B109" s="853"/>
      <c r="C109" s="853"/>
      <c r="D109" s="853"/>
      <c r="E109" s="853"/>
      <c r="F109" s="853"/>
      <c r="G109" s="851"/>
      <c r="H109" s="851"/>
      <c r="I109" s="851"/>
      <c r="J109" s="851"/>
      <c r="K109" s="851"/>
      <c r="L109" s="851"/>
      <c r="M109" s="851"/>
    </row>
    <row r="110" spans="1:13" s="3" customFormat="1" ht="15.75">
      <c r="A110" s="874" t="s">
        <v>641</v>
      </c>
      <c r="B110" s="871"/>
      <c r="C110" s="871"/>
      <c r="D110" s="871"/>
      <c r="E110" s="871"/>
      <c r="F110" s="874" t="s">
        <v>652</v>
      </c>
      <c r="G110" s="871"/>
      <c r="H110" s="871"/>
      <c r="I110" s="874" t="s">
        <v>653</v>
      </c>
      <c r="J110" s="880"/>
      <c r="K110" s="874" t="s">
        <v>654</v>
      </c>
      <c r="L110" s="880"/>
      <c r="M110" s="851"/>
    </row>
    <row r="111" spans="1:13" s="3" customFormat="1" ht="15.75">
      <c r="A111" s="851"/>
      <c r="B111" s="874" t="s">
        <v>669</v>
      </c>
      <c r="C111" s="874"/>
      <c r="D111" s="874"/>
      <c r="E111" s="874"/>
      <c r="F111" s="851"/>
      <c r="G111" s="881" t="s">
        <v>655</v>
      </c>
      <c r="H111" s="881"/>
      <c r="I111" s="851"/>
      <c r="J111" s="874" t="s">
        <v>656</v>
      </c>
      <c r="K111" s="851"/>
      <c r="L111" s="851" t="s">
        <v>627</v>
      </c>
      <c r="M111" s="851"/>
    </row>
    <row r="112" spans="1:13" s="3" customFormat="1" ht="15.75">
      <c r="A112" s="851"/>
      <c r="B112" s="851"/>
      <c r="C112" s="851"/>
      <c r="D112" s="851"/>
      <c r="E112" s="851"/>
      <c r="F112" s="851"/>
      <c r="G112" s="851"/>
      <c r="H112" s="851"/>
      <c r="I112" s="851"/>
      <c r="J112" s="851"/>
      <c r="K112" s="851"/>
      <c r="L112" s="851"/>
      <c r="M112" s="851"/>
    </row>
    <row r="113" spans="1:13" ht="15.75">
      <c r="A113" s="851" t="s">
        <v>670</v>
      </c>
      <c r="B113" s="872"/>
      <c r="C113" s="872"/>
      <c r="D113" s="872"/>
      <c r="E113" s="872"/>
      <c r="F113" s="872"/>
      <c r="G113" s="872"/>
      <c r="H113" s="872"/>
      <c r="I113" s="872"/>
      <c r="J113" s="887"/>
      <c r="K113" s="887"/>
      <c r="L113" s="887"/>
      <c r="M113" s="872"/>
    </row>
    <row r="114" spans="1:13" s="3" customFormat="1" ht="15.75">
      <c r="A114" s="851"/>
      <c r="B114" s="872"/>
      <c r="C114" s="872"/>
      <c r="D114" s="872"/>
      <c r="E114" s="872"/>
      <c r="F114" s="872"/>
      <c r="G114" s="872"/>
      <c r="H114" s="872"/>
      <c r="I114" s="872"/>
      <c r="J114" s="888" t="s">
        <v>671</v>
      </c>
      <c r="K114" s="881"/>
      <c r="L114" s="881"/>
      <c r="M114" s="872"/>
    </row>
    <row r="115" spans="1:13" s="3" customFormat="1" ht="15.75">
      <c r="A115" s="874" t="s">
        <v>652</v>
      </c>
      <c r="B115" s="882"/>
      <c r="C115" s="851" t="s">
        <v>672</v>
      </c>
      <c r="D115" s="851"/>
      <c r="E115" s="851"/>
      <c r="F115" s="851"/>
      <c r="G115" s="851"/>
      <c r="H115" s="851"/>
      <c r="I115" s="851"/>
      <c r="J115" s="851"/>
      <c r="K115" s="851"/>
      <c r="L115" s="851"/>
      <c r="M115" s="851"/>
    </row>
    <row r="116" spans="1:13" ht="15.75">
      <c r="A116" s="889"/>
      <c r="B116" s="331"/>
      <c r="C116" s="331"/>
      <c r="D116" s="331"/>
      <c r="E116" s="331"/>
      <c r="F116" s="331"/>
      <c r="G116" s="331"/>
      <c r="H116" s="331"/>
      <c r="I116" s="331"/>
      <c r="J116" s="331"/>
      <c r="K116" s="331"/>
      <c r="L116" s="331"/>
      <c r="M116" s="331"/>
    </row>
    <row r="117" spans="1:13" ht="15.75">
      <c r="A117" s="882"/>
      <c r="B117" s="851" t="s">
        <v>665</v>
      </c>
      <c r="C117" s="851"/>
      <c r="D117" s="851"/>
      <c r="E117" s="851"/>
      <c r="F117" s="851"/>
      <c r="G117" s="871"/>
      <c r="H117" s="871"/>
      <c r="I117" s="851" t="s">
        <v>666</v>
      </c>
      <c r="J117" s="871"/>
      <c r="K117" s="871"/>
      <c r="L117" s="871"/>
      <c r="M117" s="851"/>
    </row>
    <row r="118" spans="1:13" ht="15.75">
      <c r="A118" s="881" t="s">
        <v>661</v>
      </c>
      <c r="B118" s="872"/>
      <c r="C118" s="851"/>
      <c r="D118" s="851"/>
      <c r="E118" s="851"/>
      <c r="F118" s="851"/>
      <c r="G118" s="881" t="s">
        <v>661</v>
      </c>
      <c r="H118" s="881"/>
      <c r="I118" s="851"/>
      <c r="J118" s="883" t="s">
        <v>667</v>
      </c>
      <c r="K118" s="883"/>
      <c r="L118" s="883"/>
      <c r="M118" s="872"/>
    </row>
    <row r="119" spans="1:13" ht="15.75">
      <c r="A119" s="874"/>
      <c r="B119" s="872"/>
      <c r="C119" s="851"/>
      <c r="D119" s="851"/>
      <c r="E119" s="851"/>
      <c r="F119" s="851"/>
      <c r="G119" s="874"/>
      <c r="H119" s="874"/>
      <c r="I119" s="851"/>
      <c r="J119" s="854"/>
      <c r="K119" s="854"/>
      <c r="L119" s="854"/>
      <c r="M119" s="872"/>
    </row>
    <row r="120" spans="1:13" ht="16.5" thickBot="1">
      <c r="A120" s="890"/>
      <c r="B120" s="890"/>
      <c r="C120" s="890"/>
      <c r="D120" s="890"/>
      <c r="E120" s="890"/>
      <c r="F120" s="890"/>
      <c r="G120" s="890"/>
      <c r="H120" s="890"/>
      <c r="I120" s="890"/>
      <c r="J120" s="890"/>
      <c r="K120" s="890"/>
      <c r="L120" s="890"/>
      <c r="M120" s="890"/>
    </row>
    <row r="121" spans="1:13" ht="15.75">
      <c r="A121" s="851"/>
      <c r="B121" s="851"/>
      <c r="C121" s="851"/>
      <c r="D121" s="851"/>
      <c r="E121" s="851"/>
      <c r="F121" s="851"/>
      <c r="G121" s="851"/>
      <c r="H121" s="851"/>
      <c r="I121" s="851"/>
      <c r="J121" s="851"/>
      <c r="K121" s="851"/>
      <c r="L121" s="851"/>
      <c r="M121" s="851"/>
    </row>
    <row r="122" spans="1:13" ht="15.75">
      <c r="A122" s="851" t="s">
        <v>673</v>
      </c>
      <c r="B122" s="851"/>
      <c r="C122" s="851"/>
      <c r="D122" s="851"/>
      <c r="E122" s="851"/>
      <c r="F122" s="851"/>
      <c r="G122" s="851"/>
      <c r="H122" s="851"/>
      <c r="I122" s="851"/>
      <c r="J122" s="851"/>
      <c r="K122" s="851"/>
      <c r="L122" s="851"/>
      <c r="M122" s="851"/>
    </row>
    <row r="123" spans="1:13" ht="15.75">
      <c r="A123" s="851"/>
      <c r="B123" s="851"/>
      <c r="C123" s="851"/>
      <c r="D123" s="851"/>
      <c r="E123" s="851"/>
      <c r="F123" s="851"/>
      <c r="G123" s="851"/>
      <c r="H123" s="851"/>
      <c r="I123" s="851"/>
      <c r="J123" s="851"/>
      <c r="K123" s="851"/>
      <c r="L123" s="851"/>
      <c r="M123" s="851"/>
    </row>
    <row r="124" spans="1:13" ht="15.75">
      <c r="A124" s="851" t="s">
        <v>674</v>
      </c>
      <c r="B124" s="880"/>
      <c r="C124" s="880"/>
      <c r="D124" s="880"/>
      <c r="E124" s="880"/>
      <c r="F124" s="880"/>
      <c r="G124" s="880"/>
      <c r="H124" s="880"/>
      <c r="I124" s="880"/>
      <c r="J124" s="880"/>
      <c r="K124" s="851"/>
      <c r="L124" s="851"/>
      <c r="M124" s="851"/>
    </row>
    <row r="125" spans="1:13" ht="15.75">
      <c r="A125" s="851"/>
      <c r="B125" s="881" t="s">
        <v>675</v>
      </c>
      <c r="C125" s="881"/>
      <c r="D125" s="881"/>
      <c r="E125" s="881"/>
      <c r="F125" s="881"/>
      <c r="G125" s="881"/>
      <c r="H125" s="881"/>
      <c r="I125" s="881"/>
      <c r="J125" s="881"/>
      <c r="K125" s="851"/>
      <c r="L125" s="851"/>
      <c r="M125" s="851"/>
    </row>
    <row r="126" spans="1:13" ht="15.75">
      <c r="A126" s="851"/>
      <c r="B126" s="851"/>
      <c r="C126" s="851"/>
      <c r="D126" s="851"/>
      <c r="E126" s="851"/>
      <c r="F126" s="851"/>
      <c r="G126" s="851"/>
      <c r="H126" s="851"/>
      <c r="I126" s="851"/>
      <c r="J126" s="851"/>
      <c r="K126" s="851"/>
      <c r="L126" s="851"/>
      <c r="M126" s="851"/>
    </row>
    <row r="127" spans="1:13" s="3" customFormat="1" ht="15.75">
      <c r="A127" s="851"/>
      <c r="B127" s="851"/>
      <c r="C127" s="851"/>
      <c r="D127" s="851"/>
      <c r="E127" s="851"/>
      <c r="F127" s="851"/>
      <c r="G127" s="851"/>
      <c r="H127" s="851"/>
      <c r="I127" s="851"/>
      <c r="J127" s="851"/>
      <c r="K127" s="851"/>
      <c r="L127" s="851"/>
      <c r="M127" s="851"/>
    </row>
    <row r="128" spans="1:13" s="3" customFormat="1" ht="15.75">
      <c r="A128" s="851"/>
      <c r="B128" s="851"/>
      <c r="C128" s="851"/>
      <c r="D128" s="851"/>
      <c r="E128" s="851"/>
      <c r="F128" s="851"/>
      <c r="G128" s="851"/>
      <c r="H128" s="851"/>
      <c r="I128" s="851"/>
      <c r="J128" s="851"/>
      <c r="K128" s="851"/>
      <c r="L128" s="851"/>
      <c r="M128" s="851"/>
    </row>
    <row r="129" spans="1:13" s="3" customFormat="1" ht="15.75">
      <c r="A129" s="851"/>
      <c r="B129" s="851"/>
      <c r="C129" s="851"/>
      <c r="D129" s="851"/>
      <c r="E129" s="851"/>
      <c r="F129" s="851"/>
      <c r="G129" s="851"/>
      <c r="H129" s="851"/>
      <c r="I129" s="851"/>
      <c r="J129" s="851"/>
      <c r="K129" s="851"/>
      <c r="L129" s="851"/>
      <c r="M129" s="851"/>
    </row>
    <row r="130" spans="1:13" s="3" customFormat="1" ht="15.75">
      <c r="A130" s="851"/>
      <c r="B130" s="851"/>
      <c r="C130" s="851"/>
      <c r="D130" s="851"/>
      <c r="E130" s="851"/>
      <c r="F130" s="851"/>
      <c r="G130" s="851"/>
      <c r="H130" s="851"/>
      <c r="I130" s="851"/>
      <c r="J130" s="851"/>
      <c r="K130" s="851"/>
      <c r="L130" s="851"/>
      <c r="M130" s="851"/>
    </row>
    <row r="131" spans="1:13" s="3" customFormat="1" ht="15.75">
      <c r="A131" s="851"/>
      <c r="B131" s="851"/>
      <c r="C131" s="851"/>
      <c r="D131" s="851"/>
      <c r="E131" s="851"/>
      <c r="F131" s="851"/>
      <c r="G131" s="851"/>
      <c r="H131" s="851"/>
      <c r="I131" s="851"/>
      <c r="J131" s="851"/>
      <c r="K131" s="851"/>
      <c r="L131" s="851"/>
      <c r="M131" s="851"/>
    </row>
    <row r="132" spans="1:13" s="3" customFormat="1" ht="15.75">
      <c r="A132" s="851"/>
      <c r="B132" s="851"/>
      <c r="C132" s="851"/>
      <c r="D132" s="851"/>
      <c r="E132" s="851"/>
      <c r="F132" s="851"/>
      <c r="G132" s="851"/>
      <c r="H132" s="851"/>
      <c r="I132" s="851"/>
      <c r="J132" s="851"/>
      <c r="K132" s="851"/>
      <c r="L132" s="851"/>
      <c r="M132" s="851"/>
    </row>
    <row r="133" spans="1:13" s="3" customFormat="1" ht="15.75">
      <c r="A133" s="851"/>
      <c r="B133" s="851"/>
      <c r="C133" s="851"/>
      <c r="D133" s="851"/>
      <c r="E133" s="851"/>
      <c r="F133" s="851"/>
      <c r="G133" s="851"/>
      <c r="H133" s="851"/>
      <c r="I133" s="851"/>
      <c r="J133" s="851"/>
      <c r="K133" s="851"/>
      <c r="L133" s="851"/>
      <c r="M133" s="851"/>
    </row>
    <row r="134" spans="1:13" s="3" customFormat="1" ht="15.75">
      <c r="A134" s="851"/>
      <c r="B134" s="851"/>
      <c r="C134" s="851"/>
      <c r="D134" s="851"/>
      <c r="E134" s="851"/>
      <c r="F134" s="851"/>
      <c r="G134" s="851"/>
      <c r="H134" s="851"/>
      <c r="I134" s="851"/>
      <c r="J134" s="851"/>
      <c r="K134" s="851"/>
      <c r="L134" s="851"/>
      <c r="M134" s="851"/>
    </row>
    <row r="135" spans="1:13" s="3" customFormat="1" ht="15.75">
      <c r="A135" s="851"/>
      <c r="B135" s="851"/>
      <c r="C135" s="851"/>
      <c r="D135" s="851"/>
      <c r="E135" s="851"/>
      <c r="F135" s="851"/>
      <c r="G135" s="851"/>
      <c r="H135" s="851"/>
      <c r="I135" s="851"/>
      <c r="J135" s="851"/>
      <c r="K135" s="851"/>
      <c r="L135" s="851"/>
      <c r="M135" s="851"/>
    </row>
    <row r="136" spans="1:13" s="3" customFormat="1" ht="15.75">
      <c r="A136" s="851"/>
      <c r="B136" s="851"/>
      <c r="C136" s="851"/>
      <c r="D136" s="851"/>
      <c r="E136" s="851"/>
      <c r="F136" s="851"/>
      <c r="G136" s="851"/>
      <c r="H136" s="851"/>
      <c r="I136" s="851"/>
      <c r="J136" s="851"/>
      <c r="K136" s="851"/>
      <c r="L136" s="851"/>
      <c r="M136" s="851"/>
    </row>
    <row r="137" spans="1:13" s="3" customFormat="1" ht="15.75">
      <c r="A137" s="851"/>
      <c r="B137" s="851"/>
      <c r="C137" s="851"/>
      <c r="D137" s="851"/>
      <c r="E137" s="851"/>
      <c r="F137" s="851"/>
      <c r="G137" s="851"/>
      <c r="H137" s="851"/>
      <c r="I137" s="851"/>
      <c r="J137" s="851"/>
      <c r="K137" s="851"/>
      <c r="L137" s="851"/>
      <c r="M137" s="851"/>
    </row>
    <row r="138" spans="1:13" s="3" customFormat="1" ht="15.75">
      <c r="A138" s="851"/>
      <c r="B138" s="851"/>
      <c r="C138" s="851"/>
      <c r="D138" s="851"/>
      <c r="E138" s="851"/>
      <c r="F138" s="851"/>
      <c r="G138" s="851"/>
      <c r="H138" s="851"/>
      <c r="I138" s="851"/>
      <c r="J138" s="851"/>
      <c r="K138" s="851"/>
      <c r="L138" s="851"/>
      <c r="M138" s="851"/>
    </row>
    <row r="139" spans="1:13" s="3" customFormat="1" ht="15.75">
      <c r="A139" s="851"/>
      <c r="B139" s="851"/>
      <c r="C139" s="851"/>
      <c r="D139" s="851"/>
      <c r="E139" s="851"/>
      <c r="F139" s="851"/>
      <c r="G139" s="851"/>
      <c r="H139" s="851"/>
      <c r="I139" s="851"/>
      <c r="J139" s="851"/>
      <c r="K139" s="851"/>
      <c r="L139" s="851"/>
      <c r="M139" s="851"/>
    </row>
    <row r="140" spans="1:13" s="3" customFormat="1" ht="15.75">
      <c r="A140" s="851"/>
      <c r="B140" s="851"/>
      <c r="C140" s="851"/>
      <c r="D140" s="851"/>
      <c r="E140" s="851"/>
      <c r="F140" s="851"/>
      <c r="G140" s="851"/>
      <c r="H140" s="851"/>
      <c r="I140" s="851"/>
      <c r="J140" s="851"/>
      <c r="K140" s="851"/>
      <c r="L140" s="851"/>
      <c r="M140" s="851"/>
    </row>
    <row r="141" spans="1:13" s="3" customFormat="1" ht="15.75">
      <c r="A141" s="851"/>
      <c r="B141" s="851"/>
      <c r="C141" s="851"/>
      <c r="D141" s="851"/>
      <c r="E141" s="851"/>
      <c r="F141" s="851"/>
      <c r="G141" s="851"/>
      <c r="H141" s="851"/>
      <c r="I141" s="851"/>
      <c r="J141" s="851"/>
      <c r="K141" s="851"/>
      <c r="L141" s="851"/>
      <c r="M141" s="851"/>
    </row>
    <row r="142" spans="1:13" ht="15.75">
      <c r="A142" s="851"/>
      <c r="B142" s="851"/>
      <c r="C142" s="851"/>
      <c r="D142" s="851"/>
      <c r="E142" s="851"/>
      <c r="F142" s="851"/>
      <c r="G142" s="851"/>
      <c r="H142" s="851"/>
      <c r="I142" s="851"/>
      <c r="J142" s="851"/>
      <c r="K142" s="851"/>
      <c r="L142" s="851"/>
      <c r="M142" s="851"/>
    </row>
    <row r="143" spans="1:13" ht="15.75">
      <c r="A143" s="851"/>
      <c r="B143" s="851"/>
      <c r="C143" s="851"/>
      <c r="D143" s="851"/>
      <c r="E143" s="851"/>
      <c r="F143" s="851"/>
      <c r="G143" s="851"/>
      <c r="H143" s="851"/>
      <c r="I143" s="851"/>
      <c r="J143" s="851"/>
      <c r="K143" s="851"/>
      <c r="L143" s="851"/>
      <c r="M143" s="851"/>
    </row>
    <row r="144" spans="1:13" ht="16.5" thickBot="1">
      <c r="A144" s="885"/>
      <c r="B144" s="885"/>
      <c r="C144" s="885"/>
      <c r="D144" s="885"/>
      <c r="E144" s="885"/>
      <c r="F144" s="885"/>
      <c r="G144" s="885"/>
      <c r="H144" s="885"/>
      <c r="I144" s="885"/>
      <c r="J144" s="885"/>
      <c r="K144" s="885"/>
      <c r="L144" s="885"/>
      <c r="M144" s="885"/>
    </row>
    <row r="145" spans="1:13" ht="15.75">
      <c r="A145" s="874" t="s">
        <v>496</v>
      </c>
      <c r="B145" s="874"/>
      <c r="C145" s="874"/>
      <c r="D145" s="874"/>
      <c r="E145" s="874"/>
      <c r="F145" s="874"/>
      <c r="G145" s="874"/>
      <c r="H145" s="874"/>
      <c r="I145" s="874"/>
      <c r="J145" s="874"/>
      <c r="K145" s="874"/>
      <c r="L145" s="874"/>
      <c r="M145" s="874"/>
    </row>
    <row r="146" spans="1:13" ht="15.75">
      <c r="A146" s="851"/>
      <c r="B146" s="851"/>
      <c r="C146" s="851"/>
      <c r="D146" s="851"/>
      <c r="E146" s="851"/>
      <c r="F146" s="851"/>
      <c r="G146" s="851"/>
      <c r="H146" s="851"/>
      <c r="I146" s="851"/>
      <c r="J146" s="851"/>
      <c r="K146" s="851"/>
      <c r="L146" s="851"/>
      <c r="M146" s="875"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F76:H76"/>
    <mergeCell ref="B63:J63"/>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C41:F41"/>
    <mergeCell ref="G41:I41"/>
    <mergeCell ref="K41:L41"/>
    <mergeCell ref="A40:B40"/>
    <mergeCell ref="C40:F40"/>
    <mergeCell ref="G40:I40"/>
    <mergeCell ref="A42:B42"/>
    <mergeCell ref="A43:B43"/>
    <mergeCell ref="A44:B44"/>
    <mergeCell ref="A45:B45"/>
    <mergeCell ref="G44:I44"/>
    <mergeCell ref="G45:I45"/>
    <mergeCell ref="G46:I46"/>
    <mergeCell ref="K42:L42"/>
    <mergeCell ref="K43:L43"/>
    <mergeCell ref="K44:L44"/>
    <mergeCell ref="K45:L45"/>
    <mergeCell ref="K46:L46"/>
    <mergeCell ref="A46:B46"/>
    <mergeCell ref="C42:F42"/>
    <mergeCell ref="C43:F43"/>
    <mergeCell ref="A4:M4"/>
    <mergeCell ref="B56:L56"/>
    <mergeCell ref="B57:D57"/>
    <mergeCell ref="E57:F57"/>
    <mergeCell ref="K57:M57"/>
    <mergeCell ref="C44:F44"/>
    <mergeCell ref="C45:F45"/>
    <mergeCell ref="H6:M6"/>
    <mergeCell ref="B26:M26"/>
    <mergeCell ref="C46:F46"/>
    <mergeCell ref="B8:D8"/>
    <mergeCell ref="H8:M8"/>
    <mergeCell ref="C5:M5"/>
    <mergeCell ref="A10:M14"/>
    <mergeCell ref="A23:M23"/>
    <mergeCell ref="H22:J22"/>
    <mergeCell ref="B19:I19"/>
    <mergeCell ref="K40:L40"/>
    <mergeCell ref="K61:M61"/>
    <mergeCell ref="L51:M51"/>
    <mergeCell ref="A1:M1"/>
    <mergeCell ref="A2:M2"/>
    <mergeCell ref="A5:B5"/>
    <mergeCell ref="E7:G7"/>
    <mergeCell ref="B7:D7"/>
    <mergeCell ref="A3:M3"/>
    <mergeCell ref="A6:B6"/>
    <mergeCell ref="B21:G21"/>
    <mergeCell ref="K21:M21"/>
    <mergeCell ref="H21:J21"/>
    <mergeCell ref="J102:L103"/>
    <mergeCell ref="K19:L19"/>
    <mergeCell ref="K17:L17"/>
    <mergeCell ref="A18:M18"/>
    <mergeCell ref="A20:M20"/>
    <mergeCell ref="G42:I42"/>
    <mergeCell ref="G43:I43"/>
    <mergeCell ref="J113:L113"/>
    <mergeCell ref="J114:L114"/>
    <mergeCell ref="C115:M115"/>
    <mergeCell ref="G101:H101"/>
    <mergeCell ref="H7:M7"/>
    <mergeCell ref="A9:M9"/>
    <mergeCell ref="A15:M15"/>
    <mergeCell ref="B16:M16"/>
    <mergeCell ref="A74:B74"/>
    <mergeCell ref="B17:I17"/>
    <mergeCell ref="A54:L54"/>
    <mergeCell ref="A47:K47"/>
    <mergeCell ref="A92:G92"/>
    <mergeCell ref="B94:E94"/>
    <mergeCell ref="G94:H94"/>
    <mergeCell ref="B95:E95"/>
    <mergeCell ref="G95:H95"/>
    <mergeCell ref="E58:F58"/>
    <mergeCell ref="K59:M59"/>
    <mergeCell ref="B61:J61"/>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891" t="s">
        <v>677</v>
      </c>
      <c r="B1" s="892"/>
      <c r="C1" s="892"/>
      <c r="D1" s="892"/>
      <c r="E1" s="892"/>
      <c r="F1" s="892"/>
      <c r="G1" s="892"/>
      <c r="H1" s="892"/>
      <c r="I1" s="892"/>
    </row>
    <row r="2" spans="1:9" ht="30">
      <c r="A2" s="830" t="s">
        <v>678</v>
      </c>
      <c r="B2" s="830"/>
      <c r="C2" s="830"/>
      <c r="D2" s="830"/>
      <c r="E2" s="830"/>
      <c r="F2" s="830"/>
      <c r="G2" s="830"/>
      <c r="H2" s="830"/>
      <c r="I2" s="830"/>
    </row>
    <row r="3" spans="1:9" ht="14.25">
      <c r="A3" s="893"/>
      <c r="B3" s="893"/>
      <c r="C3" s="893"/>
      <c r="D3" s="893"/>
      <c r="E3" s="893"/>
      <c r="F3" s="893"/>
      <c r="G3" s="893"/>
      <c r="H3" s="893"/>
      <c r="I3" s="893"/>
    </row>
    <row r="4" ht="12.75"/>
    <row r="5" spans="1:9" ht="15">
      <c r="A5" s="894" t="s">
        <v>641</v>
      </c>
      <c r="B5" s="895" t="str">
        <f>(eff_desc)</f>
        <v>SBO-BOOKER ISD (2022)</v>
      </c>
      <c r="C5" s="895"/>
      <c r="D5" s="894" t="s">
        <v>679</v>
      </c>
      <c r="E5" s="894"/>
      <c r="F5" s="894"/>
      <c r="G5" s="894"/>
      <c r="H5" s="894"/>
      <c r="I5" s="894"/>
    </row>
    <row r="6" spans="1:9" ht="15">
      <c r="A6" s="894" t="s">
        <v>680</v>
      </c>
      <c r="B6" s="894"/>
      <c r="C6" s="894"/>
      <c r="D6" s="894"/>
      <c r="E6" s="894"/>
      <c r="F6" s="894"/>
      <c r="G6" s="896"/>
      <c r="H6" s="896"/>
      <c r="I6" s="894" t="s">
        <v>681</v>
      </c>
    </row>
    <row r="7" spans="1:9" ht="15">
      <c r="A7" s="894" t="s">
        <v>682</v>
      </c>
      <c r="B7" s="894"/>
      <c r="C7" s="894"/>
      <c r="D7" s="894"/>
      <c r="E7" s="894"/>
      <c r="F7" s="894"/>
      <c r="G7" s="894"/>
      <c r="H7" s="894"/>
      <c r="I7" s="894"/>
    </row>
    <row r="8" spans="1:9" ht="15">
      <c r="A8" s="894" t="s">
        <v>683</v>
      </c>
      <c r="B8" s="894"/>
      <c r="C8" s="894"/>
      <c r="D8" s="894"/>
      <c r="E8" s="894"/>
      <c r="F8" s="894"/>
      <c r="G8" s="894"/>
      <c r="H8" s="894"/>
      <c r="I8" s="894"/>
    </row>
    <row r="9" spans="1:9" ht="15">
      <c r="A9" s="894" t="s">
        <v>684</v>
      </c>
      <c r="B9" s="894"/>
      <c r="C9" s="894"/>
      <c r="D9" s="894"/>
      <c r="E9" s="894"/>
      <c r="F9" s="894"/>
      <c r="G9" s="894"/>
      <c r="H9" s="894"/>
      <c r="I9" s="894"/>
    </row>
    <row r="10" spans="1:9" ht="15">
      <c r="A10" s="894" t="s">
        <v>685</v>
      </c>
      <c r="B10" s="894"/>
      <c r="C10" s="894"/>
      <c r="D10" s="894"/>
      <c r="E10" s="894"/>
      <c r="F10" s="894"/>
      <c r="G10" s="894"/>
      <c r="H10" s="894"/>
      <c r="I10" s="894"/>
    </row>
    <row r="11" spans="1:9" ht="15">
      <c r="A11" s="894"/>
      <c r="B11" s="894"/>
      <c r="C11" s="894"/>
      <c r="D11" s="894"/>
      <c r="E11" s="894"/>
      <c r="F11" s="894"/>
      <c r="G11" s="894"/>
      <c r="H11" s="894"/>
      <c r="I11" s="894"/>
    </row>
    <row r="12" spans="1:9" ht="15">
      <c r="A12" s="894" t="s">
        <v>686</v>
      </c>
      <c r="B12" s="894"/>
      <c r="C12" s="894"/>
      <c r="D12" s="894"/>
      <c r="E12" s="894"/>
      <c r="F12" s="897"/>
      <c r="G12" s="898" t="s">
        <v>687</v>
      </c>
      <c r="H12" s="896"/>
      <c r="I12" s="896"/>
    </row>
    <row r="13" spans="1:9" ht="15">
      <c r="A13" s="894" t="s">
        <v>688</v>
      </c>
      <c r="B13" s="894"/>
      <c r="C13" s="894"/>
      <c r="D13" s="894"/>
      <c r="E13" s="894"/>
      <c r="F13" s="899"/>
      <c r="G13" s="898" t="s">
        <v>687</v>
      </c>
      <c r="H13" s="900"/>
      <c r="I13" s="900"/>
    </row>
    <row r="14" spans="1:9" ht="15">
      <c r="A14" s="894" t="s">
        <v>689</v>
      </c>
      <c r="B14" s="894"/>
      <c r="C14" s="894"/>
      <c r="D14" s="894"/>
      <c r="E14" s="894"/>
      <c r="F14" s="894"/>
      <c r="G14" s="894"/>
      <c r="H14" s="894"/>
      <c r="I14" s="894"/>
    </row>
    <row r="15" spans="1:9" ht="15">
      <c r="A15" s="894"/>
      <c r="B15" s="894"/>
      <c r="C15" s="894"/>
      <c r="D15" s="894"/>
      <c r="E15" s="894"/>
      <c r="F15" s="894"/>
      <c r="G15" s="894"/>
      <c r="H15" s="894"/>
      <c r="I15" s="894"/>
    </row>
    <row r="16" spans="1:9" ht="15">
      <c r="A16" s="894" t="s">
        <v>690</v>
      </c>
      <c r="B16" s="896"/>
      <c r="C16" s="896"/>
      <c r="D16" s="896"/>
      <c r="E16" s="896"/>
      <c r="F16" s="896"/>
      <c r="G16" s="896"/>
      <c r="H16" s="896"/>
      <c r="I16" s="896"/>
    </row>
    <row r="17" spans="1:9" ht="15">
      <c r="A17" s="894" t="s">
        <v>691</v>
      </c>
      <c r="B17" s="894"/>
      <c r="C17" s="900"/>
      <c r="D17" s="900"/>
      <c r="E17" s="900"/>
      <c r="F17" s="900"/>
      <c r="G17" s="900"/>
      <c r="H17" s="900"/>
      <c r="I17" s="900"/>
    </row>
    <row r="18" spans="1:9" ht="15">
      <c r="A18" s="894" t="s">
        <v>692</v>
      </c>
      <c r="B18" s="894"/>
      <c r="C18" s="894"/>
      <c r="D18" s="900"/>
      <c r="E18" s="900"/>
      <c r="F18" s="900"/>
      <c r="G18" s="900"/>
      <c r="H18" s="900"/>
      <c r="I18" s="900"/>
    </row>
    <row r="19" spans="1:9" ht="15">
      <c r="A19" s="894" t="s">
        <v>693</v>
      </c>
      <c r="B19" s="894"/>
      <c r="C19" s="896"/>
      <c r="D19" s="896"/>
      <c r="E19" s="896"/>
      <c r="F19" s="896"/>
      <c r="G19" s="896"/>
      <c r="H19" s="896"/>
      <c r="I19" s="896"/>
    </row>
    <row r="20" spans="1:9" ht="15">
      <c r="A20" s="894"/>
      <c r="B20" s="894"/>
      <c r="C20" s="894"/>
      <c r="D20" s="894"/>
      <c r="E20" s="894"/>
      <c r="F20" s="894"/>
      <c r="G20" s="894"/>
      <c r="H20" s="894"/>
      <c r="I20" s="894"/>
    </row>
    <row r="21" spans="1:9" ht="15">
      <c r="A21" s="894" t="s">
        <v>694</v>
      </c>
      <c r="B21" s="894"/>
      <c r="C21" s="894"/>
      <c r="D21" s="894"/>
      <c r="E21" s="894"/>
      <c r="F21" s="894"/>
      <c r="G21" s="895">
        <f>SUM(eff_txyr)</f>
        <v>2021</v>
      </c>
      <c r="H21" s="898" t="s">
        <v>695</v>
      </c>
      <c r="I21" s="901" t="s">
        <v>602</v>
      </c>
    </row>
    <row r="22" spans="1:9" ht="15">
      <c r="A22" s="894"/>
      <c r="B22" s="894"/>
      <c r="C22" s="894"/>
      <c r="D22" s="894"/>
      <c r="E22" s="894"/>
      <c r="F22" s="894"/>
      <c r="G22" s="894"/>
      <c r="H22" s="894"/>
      <c r="I22" s="894"/>
    </row>
    <row r="23" spans="1:9" ht="15">
      <c r="A23" s="894" t="s">
        <v>696</v>
      </c>
      <c r="B23" s="894"/>
      <c r="C23" s="894"/>
      <c r="D23" s="894"/>
      <c r="E23" s="894"/>
      <c r="F23" s="894"/>
      <c r="G23" s="894"/>
      <c r="H23" s="901" t="s">
        <v>602</v>
      </c>
      <c r="I23" s="901"/>
    </row>
    <row r="24" spans="1:9" ht="15">
      <c r="A24" s="894" t="s">
        <v>697</v>
      </c>
      <c r="B24" s="894"/>
      <c r="C24" s="894"/>
      <c r="D24" s="894"/>
      <c r="E24" s="894"/>
      <c r="F24" s="894"/>
      <c r="G24" s="894"/>
      <c r="H24" s="902" t="s">
        <v>602</v>
      </c>
      <c r="I24" s="902"/>
    </row>
    <row r="25" spans="1:9" ht="15">
      <c r="A25" s="897"/>
      <c r="B25" s="897"/>
      <c r="C25" s="897"/>
      <c r="D25" s="897"/>
      <c r="E25" s="897"/>
      <c r="F25" s="897"/>
      <c r="G25" s="897"/>
      <c r="H25" s="897"/>
      <c r="I25" s="897"/>
    </row>
    <row r="26" spans="1:9" ht="15">
      <c r="A26" s="899"/>
      <c r="B26" s="899"/>
      <c r="C26" s="899"/>
      <c r="D26" s="899"/>
      <c r="E26" s="899"/>
      <c r="F26" s="899"/>
      <c r="G26" s="899"/>
      <c r="H26" s="899"/>
      <c r="I26" s="899"/>
    </row>
    <row r="27" spans="1:9" ht="15">
      <c r="A27" s="903"/>
      <c r="B27" s="903"/>
      <c r="C27" s="903"/>
      <c r="D27" s="903"/>
      <c r="E27" s="903"/>
      <c r="F27" s="903"/>
      <c r="G27" s="903"/>
      <c r="H27" s="903"/>
      <c r="I27" s="903"/>
    </row>
    <row r="28" spans="1:9" ht="15">
      <c r="A28" s="894" t="s">
        <v>694</v>
      </c>
      <c r="B28" s="894"/>
      <c r="C28" s="894"/>
      <c r="D28" s="894"/>
      <c r="E28" s="894"/>
      <c r="F28" s="894"/>
      <c r="G28" s="895">
        <f>SUM(eff_apyr)</f>
        <v>2022</v>
      </c>
      <c r="H28" s="898" t="s">
        <v>698</v>
      </c>
      <c r="I28" s="901" t="s">
        <v>602</v>
      </c>
    </row>
    <row r="29" spans="1:9" ht="15">
      <c r="A29" s="894" t="s">
        <v>699</v>
      </c>
      <c r="B29" s="894"/>
      <c r="C29" s="894"/>
      <c r="D29" s="894"/>
      <c r="E29" s="894"/>
      <c r="F29" s="894"/>
      <c r="G29" s="901" t="s">
        <v>602</v>
      </c>
      <c r="H29" s="901"/>
      <c r="I29" s="901"/>
    </row>
    <row r="30" spans="1:12" ht="15">
      <c r="A30" s="894" t="s">
        <v>700</v>
      </c>
      <c r="B30" s="894"/>
      <c r="C30" s="894"/>
      <c r="D30" s="894"/>
      <c r="E30" s="894"/>
      <c r="F30" s="894"/>
      <c r="G30" s="894"/>
      <c r="H30" s="894"/>
      <c r="I30" s="902" t="s">
        <v>602</v>
      </c>
      <c r="L30" s="904"/>
    </row>
    <row r="31" spans="1:9" ht="15">
      <c r="A31" s="897"/>
      <c r="B31" s="897"/>
      <c r="C31" s="897"/>
      <c r="D31" s="897"/>
      <c r="E31" s="897"/>
      <c r="F31" s="897"/>
      <c r="G31" s="897"/>
      <c r="H31" s="897"/>
      <c r="I31" s="897"/>
    </row>
    <row r="32" spans="1:9" ht="15">
      <c r="A32" s="905"/>
      <c r="B32" s="905"/>
      <c r="C32" s="905"/>
      <c r="D32" s="905"/>
      <c r="E32" s="905"/>
      <c r="F32" s="905"/>
      <c r="G32" s="905"/>
      <c r="H32" s="905"/>
      <c r="I32" s="905"/>
    </row>
    <row r="33" spans="1:9" ht="14.25" customHeight="1">
      <c r="A33" s="894" t="s">
        <v>701</v>
      </c>
      <c r="B33" s="894"/>
      <c r="C33" s="894"/>
      <c r="D33" s="894"/>
      <c r="E33" s="894"/>
      <c r="F33" s="894"/>
      <c r="G33" s="901" t="s">
        <v>602</v>
      </c>
      <c r="H33" s="898" t="s">
        <v>702</v>
      </c>
      <c r="I33" s="898"/>
    </row>
    <row r="34" spans="1:9" ht="13.5" customHeight="1">
      <c r="A34" s="894" t="s">
        <v>703</v>
      </c>
      <c r="B34" s="894"/>
      <c r="C34" s="894"/>
      <c r="D34" s="894"/>
      <c r="E34" s="894"/>
      <c r="F34" s="894"/>
      <c r="G34" s="901" t="s">
        <v>602</v>
      </c>
      <c r="H34" s="901"/>
      <c r="I34" s="901"/>
    </row>
    <row r="35" spans="1:9" ht="15">
      <c r="A35" s="894"/>
      <c r="B35" s="894"/>
      <c r="C35" s="894"/>
      <c r="D35" s="894"/>
      <c r="E35" s="894"/>
      <c r="F35" s="894"/>
      <c r="G35" s="894"/>
      <c r="H35" s="894"/>
      <c r="I35" s="894"/>
    </row>
    <row r="36" spans="1:9" ht="15" customHeight="1">
      <c r="A36" s="894" t="s">
        <v>704</v>
      </c>
      <c r="B36" s="894"/>
      <c r="C36" s="894"/>
      <c r="D36" s="894"/>
      <c r="E36" s="894"/>
      <c r="F36" s="894"/>
      <c r="G36" s="894"/>
      <c r="H36" s="894"/>
      <c r="I36" s="894"/>
    </row>
    <row r="37" spans="1:9" ht="15">
      <c r="A37" s="894"/>
      <c r="B37" s="894"/>
      <c r="C37" s="894"/>
      <c r="D37" s="894"/>
      <c r="E37" s="894"/>
      <c r="F37" s="894"/>
      <c r="G37" s="894"/>
      <c r="H37" s="894"/>
      <c r="I37" s="894"/>
    </row>
    <row r="38" spans="1:9" ht="15">
      <c r="A38" s="898" t="s">
        <v>705</v>
      </c>
      <c r="B38" s="898"/>
      <c r="C38" s="898"/>
      <c r="D38" s="898"/>
      <c r="E38" s="898"/>
      <c r="F38" s="898"/>
      <c r="G38" s="898"/>
      <c r="H38" s="898"/>
      <c r="I38" s="898"/>
    </row>
    <row r="39" spans="1:9" ht="15">
      <c r="A39" s="894"/>
      <c r="B39" s="894"/>
      <c r="C39" s="894"/>
      <c r="D39" s="894"/>
      <c r="E39" s="894"/>
      <c r="F39" s="894"/>
      <c r="G39" s="894"/>
      <c r="H39" s="894"/>
      <c r="I39" s="894"/>
    </row>
    <row r="40" spans="1:9" ht="14.25">
      <c r="A40" s="906" t="s">
        <v>706</v>
      </c>
      <c r="B40" s="906"/>
      <c r="C40" s="906"/>
      <c r="D40" s="906"/>
      <c r="E40" s="906"/>
      <c r="F40" s="906"/>
      <c r="G40" s="906"/>
      <c r="H40" s="906"/>
      <c r="I40" s="906"/>
    </row>
    <row r="41" spans="1:9" ht="15">
      <c r="A41" s="894" t="s">
        <v>641</v>
      </c>
      <c r="B41" s="897"/>
      <c r="C41" s="894" t="s">
        <v>707</v>
      </c>
      <c r="D41" s="897"/>
      <c r="E41" s="894" t="s">
        <v>708</v>
      </c>
      <c r="F41" s="897"/>
      <c r="G41" s="898" t="s">
        <v>709</v>
      </c>
      <c r="H41" s="897"/>
      <c r="I41" s="894" t="s">
        <v>710</v>
      </c>
    </row>
    <row r="42" spans="1:9" ht="15">
      <c r="A42" s="894" t="s">
        <v>711</v>
      </c>
      <c r="B42" s="894"/>
      <c r="C42" s="894"/>
      <c r="D42" s="894"/>
      <c r="E42" s="894"/>
      <c r="F42" s="894"/>
      <c r="G42" s="894"/>
      <c r="H42" s="894"/>
      <c r="I42" s="894"/>
    </row>
    <row r="43" spans="1:13" ht="15">
      <c r="A43" s="894" t="s">
        <v>712</v>
      </c>
      <c r="B43" s="907"/>
      <c r="C43" s="907"/>
      <c r="D43" s="907"/>
      <c r="E43" s="907"/>
      <c r="F43" s="907"/>
      <c r="G43" s="907"/>
      <c r="H43" s="907"/>
      <c r="I43" s="907"/>
      <c r="J43" s="432"/>
      <c r="K43" s="432"/>
      <c r="L43" s="432"/>
      <c r="M43" s="432"/>
    </row>
    <row r="44" spans="1:9" ht="15">
      <c r="A44" s="897"/>
      <c r="B44" s="897"/>
      <c r="C44" s="897"/>
      <c r="D44" s="897"/>
      <c r="E44" s="897"/>
      <c r="F44" s="897"/>
      <c r="G44" s="897"/>
      <c r="H44" s="897"/>
      <c r="I44" s="897"/>
    </row>
    <row r="45" spans="1:9" ht="15">
      <c r="A45" s="905"/>
      <c r="B45" s="905"/>
      <c r="C45" s="905"/>
      <c r="D45" s="905"/>
      <c r="E45" s="905"/>
      <c r="F45" s="905"/>
      <c r="G45" s="905"/>
      <c r="H45" s="905"/>
      <c r="I45" s="905"/>
    </row>
    <row r="46" spans="1:9" ht="15">
      <c r="A46" s="894" t="s">
        <v>713</v>
      </c>
      <c r="B46" s="894"/>
      <c r="C46" s="894"/>
      <c r="D46" s="894"/>
      <c r="E46" s="894"/>
      <c r="F46" s="894"/>
      <c r="G46" s="894"/>
      <c r="H46" s="894"/>
      <c r="I46" s="894"/>
    </row>
    <row r="47" spans="1:9" ht="15">
      <c r="A47" s="894"/>
      <c r="B47" s="894"/>
      <c r="C47" s="894"/>
      <c r="D47" s="894"/>
      <c r="E47" s="894"/>
      <c r="F47" s="894"/>
      <c r="G47" s="894"/>
      <c r="H47" s="894"/>
      <c r="I47" s="894"/>
    </row>
    <row r="48" spans="1:9" ht="15">
      <c r="A48" s="894" t="s">
        <v>714</v>
      </c>
      <c r="B48" s="894"/>
      <c r="C48" s="894"/>
      <c r="D48" s="894"/>
      <c r="E48" s="894"/>
      <c r="F48" s="894"/>
      <c r="G48" s="894"/>
      <c r="H48" s="894"/>
      <c r="I48" s="894"/>
    </row>
    <row r="49" spans="1:9" ht="15">
      <c r="A49" s="894" t="s">
        <v>715</v>
      </c>
      <c r="B49" s="894"/>
      <c r="C49" s="894"/>
      <c r="D49" s="894"/>
      <c r="E49" s="894"/>
      <c r="F49" s="894"/>
      <c r="G49" s="894"/>
      <c r="H49" s="894"/>
      <c r="I49" s="894"/>
    </row>
    <row r="50" spans="1:9" ht="15">
      <c r="A50" s="866" t="s">
        <v>716</v>
      </c>
      <c r="B50" s="866"/>
      <c r="C50" s="866"/>
      <c r="D50" s="866"/>
      <c r="E50" s="866"/>
      <c r="F50" s="866"/>
      <c r="G50" s="866"/>
      <c r="H50" s="866"/>
      <c r="I50" s="866"/>
    </row>
    <row r="51" spans="1:9" ht="14.25">
      <c r="A51" s="908" t="s">
        <v>717</v>
      </c>
      <c r="B51" s="908"/>
      <c r="C51" s="908"/>
      <c r="D51" s="908"/>
      <c r="E51" s="908"/>
      <c r="F51" s="908"/>
      <c r="G51" s="908"/>
      <c r="H51" s="908"/>
      <c r="I51" s="908"/>
    </row>
    <row r="52" spans="1:9" ht="15">
      <c r="A52" s="866" t="s">
        <v>718</v>
      </c>
      <c r="B52" s="866"/>
      <c r="C52" s="866"/>
      <c r="D52" s="866"/>
      <c r="E52" s="866"/>
      <c r="F52" s="866"/>
      <c r="G52" s="866"/>
      <c r="H52" s="866"/>
      <c r="I52" s="86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LIPSCOMB2020\Administrator</cp:lastModifiedBy>
  <cp:lastPrinted>2021-07-28T18:47:55Z</cp:lastPrinted>
  <dcterms:created xsi:type="dcterms:W3CDTF">2014-05-28T09:15:51Z</dcterms:created>
  <dcterms:modified xsi:type="dcterms:W3CDTF">2022-07-26T18:51:06Z</dcterms:modified>
  <cp:category/>
  <cp:version/>
  <cp:contentType/>
  <cp:contentStatus/>
</cp:coreProperties>
</file>