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<sst xmlns="http://schemas.openxmlformats.org/spreadsheetml/2006/main" count="1476" uniqueCount="975">
  <si>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1:51:07 PM</t>
  </si>
  <si>
    <t>NO NEW REVENUE TAX RATE TOTALS</t>
  </si>
  <si>
    <t>APR Year</t>
  </si>
  <si>
    <t>Tax Year</t>
  </si>
  <si>
    <t xml:space="preserve">Entity: </t>
  </si>
  <si>
    <t>WNP</t>
  </si>
  <si>
    <t>WNP-NORTH PLAINS WATER DISTRICT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</si>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</sst>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30"/>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40" fillId="2" borderId="54"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27" sqref="K27"/>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398662669</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398662669</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0</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0.000326</v>
      </c>
      <c r="L16" s="28"/>
      <c r="M16" s="27" t="s">
        <v>29</v>
      </c>
      <c r="N16" s="29" t="s">
        <v>30</v>
      </c>
    </row>
    <row r="17" spans="2:14" ht="18.75">
      <c r="B17" s="34"/>
      <c r="C17" s="574" t="s">
        <v>31</v>
      </c>
      <c r="D17" s="574"/>
      <c r="E17" s="574"/>
      <c r="F17" s="574"/>
      <c r="G17" s="574"/>
      <c r="H17" s="574"/>
      <c r="I17" s="574"/>
      <c r="J17" s="575"/>
      <c r="K17" s="39">
        <v>0</v>
      </c>
      <c r="L17" s="40"/>
      <c r="M17" s="28" t="s">
        <v>32</v>
      </c>
      <c r="N17" s="32"/>
    </row>
    <row r="18" spans="2:14" ht="18.75">
      <c r="B18" s="34"/>
      <c r="C18" s="574" t="s">
        <v>33</v>
      </c>
      <c r="D18" s="574"/>
      <c r="E18" s="574"/>
      <c r="F18" s="574"/>
      <c r="G18" s="574"/>
      <c r="H18" s="574"/>
      <c r="I18" s="574"/>
      <c r="J18" s="575"/>
      <c r="K18" s="41">
        <v>0.000326</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26719</v>
      </c>
      <c r="L20" s="40" t="s">
        <v>37</v>
      </c>
      <c r="M20" s="28" t="s">
        <v>38</v>
      </c>
      <c r="N20" s="22" t="s">
        <v>37</v>
      </c>
      <c r="O20" s="19"/>
    </row>
    <row r="21" spans="2:15" ht="18.75">
      <c r="B21" s="20"/>
      <c r="C21" s="574" t="s">
        <v>39</v>
      </c>
      <c r="D21" s="574"/>
      <c r="E21" s="574"/>
      <c r="F21" s="574"/>
      <c r="G21" s="574"/>
      <c r="H21" s="574"/>
      <c r="I21" s="574"/>
      <c r="J21" s="575"/>
      <c r="K21" s="44">
        <v>829332</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525847843</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0</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2037430</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WNP-NORTH PLAINS WATER DISTRICT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WNP-NORTH PLAINS WATER DISTRICT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WNP-NORTH PLAINS WATER DISTRICT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WNP-NORTH PLAINS WATER DISTRICT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WNP-NORTH PLAINS WATER DISTRICT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WNP-NORTH PLAINS WATER DISTRICT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WNP-NORTH PLAINS WATER DISTRICT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5" t="s">
        <v>919</v>
      </c>
      <c r="B3" s="995"/>
      <c r="C3" s="995"/>
      <c r="D3" s="995"/>
      <c r="E3" s="995"/>
      <c r="F3" s="995"/>
      <c r="G3" s="995"/>
      <c r="H3" s="995"/>
      <c r="I3" s="995"/>
      <c r="J3" s="995"/>
      <c r="K3" s="995"/>
      <c r="L3" s="995"/>
    </row>
    <row r="4" spans="1:12" ht="15.75">
      <c r="A4" s="995"/>
      <c r="B4" s="995"/>
      <c r="C4" s="995"/>
      <c r="D4" s="995"/>
      <c r="E4" s="995"/>
      <c r="F4" s="995"/>
      <c r="G4" s="995"/>
      <c r="H4" s="995"/>
      <c r="I4" s="995"/>
      <c r="J4" s="995"/>
      <c r="K4" s="995"/>
      <c r="L4" s="995"/>
    </row>
    <row r="5" spans="1:12" ht="15.75">
      <c r="A5" s="1063" t="s">
        <v>799</v>
      </c>
      <c r="B5" s="1063"/>
      <c r="C5" s="1063"/>
      <c r="D5" s="1063"/>
      <c r="E5" s="1063"/>
      <c r="F5" s="1063"/>
      <c r="G5" s="1063"/>
      <c r="H5" s="533" t="s">
        <v>602</v>
      </c>
      <c r="I5" s="995"/>
      <c r="J5" s="995"/>
      <c r="K5" s="995"/>
      <c r="L5" s="995"/>
    </row>
    <row r="6" spans="1:12" ht="15.75">
      <c r="A6" s="1063" t="s">
        <v>800</v>
      </c>
      <c r="B6" s="1063"/>
      <c r="C6" s="995"/>
      <c r="D6" s="995"/>
      <c r="E6" s="995"/>
      <c r="F6" s="995"/>
      <c r="G6" s="995"/>
      <c r="H6" s="995"/>
      <c r="I6" s="995"/>
      <c r="J6" s="995"/>
      <c r="K6" s="995"/>
      <c r="L6" s="995"/>
    </row>
    <row r="7" spans="1:12" ht="15.75">
      <c r="A7" s="1066"/>
      <c r="B7" s="1066"/>
      <c r="C7" s="1066"/>
      <c r="D7" s="1066"/>
      <c r="E7" s="1066"/>
      <c r="F7" s="1066"/>
      <c r="G7" s="1066"/>
      <c r="H7" s="1066"/>
      <c r="I7" s="1066"/>
      <c r="J7" s="1066"/>
      <c r="K7" s="1066"/>
      <c r="L7" s="1066"/>
    </row>
    <row r="8" spans="1:12" ht="15.75">
      <c r="A8" s="995" t="s">
        <v>801</v>
      </c>
      <c r="B8" s="995"/>
      <c r="C8" s="995"/>
      <c r="D8" s="995"/>
      <c r="E8" s="995"/>
      <c r="F8" s="995"/>
      <c r="G8" s="995"/>
      <c r="H8" s="995"/>
      <c r="I8" s="995"/>
      <c r="J8" s="995"/>
      <c r="K8" s="995"/>
      <c r="L8" s="995"/>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5"/>
      <c r="L22" s="995"/>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5" t="s">
        <v>829</v>
      </c>
      <c r="B38" s="995"/>
      <c r="C38" s="995"/>
      <c r="D38" s="995"/>
      <c r="E38" s="995"/>
      <c r="F38" s="995"/>
      <c r="G38" s="995"/>
      <c r="H38" s="995"/>
      <c r="I38" s="995"/>
      <c r="J38" s="995"/>
      <c r="K38" s="995"/>
      <c r="L38" s="995"/>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2" t="s">
        <v>925</v>
      </c>
      <c r="B45" s="992"/>
      <c r="C45" s="992"/>
      <c r="D45" s="992"/>
      <c r="E45" s="992"/>
      <c r="F45" s="992"/>
      <c r="G45" s="992"/>
      <c r="H45" s="992"/>
      <c r="I45" s="992"/>
      <c r="J45" s="992"/>
      <c r="K45" s="992"/>
      <c r="L45" s="992"/>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WNP-NORTH PLAINS WATER DISTRICT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WNP-NORTH PLAINS WATER DISTRICT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398662669</v>
      </c>
    </row>
    <row r="12" spans="1:4" ht="45" customHeight="1">
      <c r="A12" s="65">
        <v>2</v>
      </c>
      <c r="B12" s="700" t="s">
        <v>108</v>
      </c>
      <c r="C12" s="701"/>
      <c r="D12" s="68">
        <f>SUM(eff_histtaxceiling)</f>
        <v>0</v>
      </c>
    </row>
    <row r="13" spans="1:4" ht="23.25" customHeight="1">
      <c r="A13" s="63">
        <v>3</v>
      </c>
      <c r="B13" s="69" t="s">
        <v>109</v>
      </c>
      <c r="C13" s="70"/>
      <c r="D13" s="64">
        <f>SUM(D11-D12)</f>
        <v>398662669</v>
      </c>
    </row>
    <row r="14" spans="1:4" ht="21" customHeight="1">
      <c r="A14" s="63">
        <v>4</v>
      </c>
      <c r="B14" s="706" t="s">
        <v>110</v>
      </c>
      <c r="C14" s="692"/>
      <c r="D14" s="71">
        <f>SUM(eff_histtaxrate)*100</f>
        <v>0.032600000000000004</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398662669</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26719</v>
      </c>
      <c r="D29" s="713"/>
    </row>
    <row r="30" spans="1:4" ht="33" customHeight="1">
      <c r="A30" s="699"/>
      <c r="B30" s="72" t="s">
        <v>124</v>
      </c>
      <c r="C30" s="91">
        <f>SUM(eff_partialexempt)</f>
        <v>829332</v>
      </c>
      <c r="D30" s="714"/>
    </row>
    <row r="31" spans="1:4" ht="23.25" customHeight="1">
      <c r="A31" s="65"/>
      <c r="B31" s="66" t="s">
        <v>125</v>
      </c>
      <c r="C31" s="67"/>
      <c r="D31" s="74">
        <f>SUM(C29,C30)</f>
        <v>856051</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856051</v>
      </c>
    </row>
    <row r="37" spans="1:4" ht="16.5" customHeight="1">
      <c r="A37" s="63">
        <v>13</v>
      </c>
      <c r="B37" s="691" t="s">
        <v>131</v>
      </c>
      <c r="C37" s="732"/>
      <c r="D37" s="64">
        <f>SUM(D24-D36)</f>
        <v>397806618</v>
      </c>
    </row>
    <row r="38" spans="1:4" ht="18.75" customHeight="1">
      <c r="A38" s="63">
        <v>14</v>
      </c>
      <c r="B38" s="691" t="s">
        <v>132</v>
      </c>
      <c r="C38" s="732"/>
      <c r="D38" s="95">
        <f>SUM(D14)*D37/100</f>
        <v>129684.95746800002</v>
      </c>
    </row>
    <row r="39" spans="1:4" ht="81" customHeight="1">
      <c r="A39" s="63">
        <v>15</v>
      </c>
      <c r="B39" s="691" t="s">
        <v>133</v>
      </c>
      <c r="C39" s="692"/>
      <c r="D39" s="96">
        <v>0</v>
      </c>
    </row>
    <row r="40" spans="1:4" ht="72" customHeight="1">
      <c r="A40" s="63">
        <v>16</v>
      </c>
      <c r="B40" s="691" t="s">
        <v>134</v>
      </c>
      <c r="C40" s="732"/>
      <c r="D40" s="97">
        <f>SUM(D38:D39)</f>
        <v>129684.95746800002</v>
      </c>
    </row>
    <row r="41" spans="1:4" ht="69" customHeight="1">
      <c r="A41" s="698">
        <v>17</v>
      </c>
      <c r="B41" s="687" t="s">
        <v>135</v>
      </c>
      <c r="C41" s="688"/>
      <c r="D41" s="712"/>
    </row>
    <row r="42" spans="1:4" ht="20.25" customHeight="1">
      <c r="A42" s="699"/>
      <c r="B42" s="72" t="s">
        <v>136</v>
      </c>
      <c r="C42" s="90">
        <f>SUM(eff_txbl)</f>
        <v>525847843</v>
      </c>
      <c r="D42" s="699"/>
    </row>
    <row r="43" spans="1:4" ht="52.5" customHeight="1">
      <c r="A43" s="699"/>
      <c r="B43" s="98" t="s">
        <v>137</v>
      </c>
      <c r="C43" s="91">
        <f>SUM(eff_pollution)</f>
        <v>0</v>
      </c>
      <c r="D43" s="738"/>
    </row>
    <row r="44" spans="1:4" ht="19.5" customHeight="1">
      <c r="A44" s="99"/>
      <c r="B44" s="100" t="s">
        <v>138</v>
      </c>
      <c r="C44" s="101"/>
      <c r="D44" s="102">
        <f>SUM(C42-C43)</f>
        <v>525847843</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0</v>
      </c>
    </row>
    <row r="53" spans="1:4" ht="25.5" customHeight="1">
      <c r="A53" s="63">
        <v>20</v>
      </c>
      <c r="B53" s="742" t="s">
        <v>145</v>
      </c>
      <c r="C53" s="743"/>
      <c r="D53" s="64">
        <f>SUM(D44,D51)-D52</f>
        <v>525847843</v>
      </c>
    </row>
    <row r="54" spans="1:4" ht="49.5" customHeight="1">
      <c r="A54" s="63">
        <v>21</v>
      </c>
      <c r="B54" s="691" t="s">
        <v>146</v>
      </c>
      <c r="C54" s="692"/>
      <c r="D54" s="114">
        <v>0</v>
      </c>
    </row>
    <row r="55" spans="1:4" ht="92.25" customHeight="1">
      <c r="A55" s="63">
        <v>22</v>
      </c>
      <c r="B55" s="691" t="s">
        <v>147</v>
      </c>
      <c r="C55" s="692"/>
      <c r="D55" s="64">
        <f>SUM(eff_newtxbl)</f>
        <v>2037430</v>
      </c>
    </row>
    <row r="56" spans="1:4" ht="22.5" customHeight="1">
      <c r="A56" s="63">
        <v>23</v>
      </c>
      <c r="B56" s="691" t="s">
        <v>148</v>
      </c>
      <c r="C56" s="692"/>
      <c r="D56" s="64">
        <f>SUM(D54:D55)</f>
        <v>2037430</v>
      </c>
    </row>
    <row r="57" spans="1:4" ht="22.5" customHeight="1">
      <c r="A57" s="63">
        <v>24</v>
      </c>
      <c r="B57" s="691" t="s">
        <v>149</v>
      </c>
      <c r="C57" s="692"/>
      <c r="D57" s="64">
        <f>SUM(D53,-D56)</f>
        <v>523810413</v>
      </c>
    </row>
    <row r="58" spans="1:4" ht="21.75" customHeight="1">
      <c r="A58" s="63">
        <v>25</v>
      </c>
      <c r="B58" s="691" t="s">
        <v>150</v>
      </c>
      <c r="C58" s="692"/>
      <c r="D58" s="115">
        <f>SUM(D40/D57)*100</f>
        <v>0.024757995306977608</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v>
      </c>
    </row>
    <row r="80" spans="1:4" ht="62.25" customHeight="1">
      <c r="A80" s="126">
        <v>33</v>
      </c>
      <c r="B80" s="733" t="s">
        <v>171</v>
      </c>
      <c r="C80" s="750"/>
      <c r="D80" s="143" t="e">
        <f>SUM(D74)/(D79)</f>
        <v>#DIV/0!</v>
      </c>
    </row>
    <row r="81" spans="1:4" ht="33.75" customHeight="1">
      <c r="A81" s="111">
        <v>34</v>
      </c>
      <c r="B81" s="682" t="s">
        <v>172</v>
      </c>
      <c r="C81" s="683"/>
      <c r="D81" s="144">
        <f>SUM(D53)</f>
        <v>525847843</v>
      </c>
    </row>
    <row r="82" spans="1:4" ht="18.75" customHeight="1">
      <c r="A82" s="84">
        <v>35</v>
      </c>
      <c r="B82" s="745" t="s">
        <v>173</v>
      </c>
      <c r="C82" s="746"/>
      <c r="D82" s="145" t="e">
        <f>SUM(D80/D81)*100</f>
        <v>#DIV/0!</v>
      </c>
    </row>
    <row r="83" spans="1:4" ht="64.5" customHeight="1">
      <c r="A83" s="146">
        <v>36</v>
      </c>
      <c r="B83" s="685" t="s">
        <v>174</v>
      </c>
      <c r="C83" s="686"/>
      <c r="D83" s="147" t="e">
        <f>SUM(D67,D82)</f>
        <v>#DIV/0!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525847843</v>
      </c>
    </row>
    <row r="90" spans="1:4" ht="19.5" customHeight="1">
      <c r="A90" s="84">
        <v>39</v>
      </c>
      <c r="B90" s="673" t="s">
        <v>179</v>
      </c>
      <c r="C90" s="672"/>
      <c r="D90" s="154">
        <f>SUM(D88/D89)*100</f>
        <v>0</v>
      </c>
    </row>
    <row r="91" spans="1:4" ht="15.75">
      <c r="A91" s="126">
        <v>40</v>
      </c>
      <c r="B91" s="673" t="s">
        <v>180</v>
      </c>
      <c r="C91" s="662"/>
      <c r="D91" s="155" t="e">
        <f>SUM(D83,D90)</f>
        <v>#DIV/0!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0.032600000000000004</v>
      </c>
    </row>
    <row r="97" spans="1:4" ht="47.25" customHeight="1">
      <c r="A97" s="126">
        <v>42</v>
      </c>
      <c r="B97" s="661" t="s">
        <v>185</v>
      </c>
      <c r="C97" s="662"/>
      <c r="D97" s="120">
        <v>0</v>
      </c>
    </row>
    <row r="98" spans="1:4" ht="32.25" customHeight="1">
      <c r="A98" s="126">
        <v>43</v>
      </c>
      <c r="B98" s="661" t="s">
        <v>186</v>
      </c>
      <c r="C98" s="662"/>
      <c r="D98" s="159">
        <f>SUM(D96-D97)</f>
        <v>0.032600000000000004</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0.024757995306977608</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WNP-NORTH PLAINS WATER DISTRICT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398662669</v>
      </c>
      <c r="E11" s="4"/>
      <c r="F11" s="4"/>
      <c r="G11" s="4"/>
      <c r="H11" s="4"/>
      <c r="I11" s="4"/>
      <c r="J11" s="4"/>
      <c r="L11" s="4"/>
      <c r="M11" s="4"/>
    </row>
    <row r="12" spans="1:13" ht="35.25" customHeight="1">
      <c r="A12" s="172">
        <v>2</v>
      </c>
      <c r="B12" s="788" t="s">
        <v>214</v>
      </c>
      <c r="C12" s="789"/>
      <c r="D12" s="174">
        <f>SUM(eff_histtaxceiling)</f>
        <v>0</v>
      </c>
      <c r="E12" s="4"/>
      <c r="F12" s="4"/>
      <c r="G12" s="4"/>
      <c r="H12" s="4"/>
      <c r="I12" s="4"/>
      <c r="J12" s="4"/>
      <c r="L12" s="4"/>
      <c r="M12" s="4"/>
    </row>
    <row r="13" spans="1:13" ht="29.25" customHeight="1">
      <c r="A13" s="172">
        <v>3</v>
      </c>
      <c r="B13" s="817" t="s">
        <v>215</v>
      </c>
      <c r="C13" s="818"/>
      <c r="D13" s="174">
        <f>SUM(D11-D12)</f>
        <v>398662669</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398662669</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0.000326</v>
      </c>
      <c r="D20" s="769"/>
      <c r="E20" s="4"/>
      <c r="F20" s="4"/>
      <c r="G20" s="4"/>
      <c r="H20" s="4"/>
      <c r="I20" s="4"/>
      <c r="J20" s="4"/>
      <c r="L20" s="4"/>
      <c r="M20" s="4"/>
    </row>
    <row r="21" spans="1:13" ht="21" customHeight="1">
      <c r="A21" s="776"/>
      <c r="B21" s="189" t="s">
        <v>223</v>
      </c>
      <c r="C21" s="190">
        <f>SUM(eff_histtaxrateis)</f>
        <v>0</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398662669</v>
      </c>
      <c r="E33" s="4"/>
      <c r="F33" s="4"/>
      <c r="G33" s="4"/>
      <c r="H33" s="4"/>
      <c r="I33" s="4"/>
    </row>
    <row r="34" spans="1:9" ht="47.25" customHeight="1">
      <c r="A34" s="172">
        <v>11</v>
      </c>
      <c r="B34" s="788" t="s">
        <v>235</v>
      </c>
      <c r="C34" s="789"/>
      <c r="D34" s="211">
        <f>SUM(D32,D13)</f>
        <v>398662669</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26719</v>
      </c>
      <c r="D37" s="845"/>
      <c r="E37" s="4"/>
      <c r="F37" s="4"/>
      <c r="G37" s="4"/>
      <c r="H37" s="4"/>
      <c r="I37" s="4"/>
    </row>
    <row r="38" spans="1:9" ht="32.25" customHeight="1">
      <c r="A38" s="775"/>
      <c r="B38" s="127" t="s">
        <v>239</v>
      </c>
      <c r="C38" s="214">
        <f>SUM(eff_partialexempt)</f>
        <v>829332</v>
      </c>
      <c r="D38" s="846"/>
      <c r="E38" s="4"/>
      <c r="F38" s="4"/>
      <c r="G38" s="4"/>
      <c r="H38" s="4"/>
      <c r="I38" s="4"/>
    </row>
    <row r="39" spans="1:9" ht="25.5" customHeight="1">
      <c r="A39" s="775"/>
      <c r="B39" s="127" t="s">
        <v>240</v>
      </c>
      <c r="C39" s="215"/>
      <c r="D39" s="216">
        <f>SUM(C37,C38)</f>
        <v>856051</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856051</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525847843</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525847843</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0</v>
      </c>
      <c r="D66" s="842"/>
    </row>
    <row r="67" spans="1:4" ht="43.5" customHeight="1">
      <c r="A67" s="775"/>
      <c r="B67" s="244" t="s">
        <v>266</v>
      </c>
      <c r="C67" s="251">
        <f>SUM(eff_newchapter313)</f>
        <v>0</v>
      </c>
      <c r="D67" s="843"/>
    </row>
    <row r="68" spans="1:4" ht="21" customHeight="1">
      <c r="A68" s="776"/>
      <c r="B68" s="252" t="s">
        <v>267</v>
      </c>
      <c r="C68" s="248"/>
      <c r="D68" s="249">
        <f>SUM(C67,C66)</f>
        <v>0</v>
      </c>
    </row>
    <row r="69" spans="1:4" ht="21" customHeight="1">
      <c r="A69" s="175">
        <v>26</v>
      </c>
      <c r="B69" s="788" t="s">
        <v>268</v>
      </c>
      <c r="C69" s="789"/>
      <c r="D69" s="253">
        <f>SUM(D60,D64)-D68</f>
        <v>525847843</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525847843</v>
      </c>
    </row>
    <row r="78" spans="1:4" ht="47.25" customHeight="1">
      <c r="A78" s="175">
        <v>29</v>
      </c>
      <c r="B78" s="810" t="s">
        <v>274</v>
      </c>
      <c r="C78" s="811"/>
      <c r="D78" s="259">
        <v>0</v>
      </c>
    </row>
    <row r="79" spans="1:4" ht="93.75" customHeight="1">
      <c r="A79" s="222">
        <v>30</v>
      </c>
      <c r="B79" s="788" t="s">
        <v>275</v>
      </c>
      <c r="C79" s="789"/>
      <c r="D79" s="174">
        <f>SUM(eff_newtxbl)</f>
        <v>2037430</v>
      </c>
    </row>
    <row r="80" spans="1:4" ht="20.25" customHeight="1">
      <c r="A80" s="222">
        <v>31</v>
      </c>
      <c r="B80" s="810" t="s">
        <v>276</v>
      </c>
      <c r="C80" s="811"/>
      <c r="D80" s="260">
        <f>SUM(D79,D78)</f>
        <v>2037430</v>
      </c>
    </row>
    <row r="81" spans="1:4" ht="20.25" customHeight="1">
      <c r="A81" s="222">
        <v>32</v>
      </c>
      <c r="B81" s="788" t="s">
        <v>277</v>
      </c>
      <c r="C81" s="789"/>
      <c r="D81" s="260">
        <f>SUM(D77-D80)</f>
        <v>523810413</v>
      </c>
    </row>
    <row r="82" spans="1:4" ht="20.25" customHeight="1">
      <c r="A82" s="222">
        <v>33</v>
      </c>
      <c r="B82" s="799" t="s">
        <v>278</v>
      </c>
      <c r="C82" s="800"/>
      <c r="D82" s="261">
        <f>SUM(D69-D80)</f>
        <v>523810413</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525847843</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525847843</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0.000326</v>
      </c>
    </row>
    <row r="127" spans="1:4" ht="45" customHeight="1">
      <c r="A127" s="297">
        <v>53</v>
      </c>
      <c r="B127" s="763" t="s">
        <v>316</v>
      </c>
      <c r="C127" s="762"/>
      <c r="D127" s="298">
        <v>0</v>
      </c>
    </row>
    <row r="128" spans="1:4" ht="22.5" customHeight="1">
      <c r="A128" s="297">
        <v>54</v>
      </c>
      <c r="B128" s="764" t="s">
        <v>317</v>
      </c>
      <c r="C128" s="765"/>
      <c r="D128" s="299">
        <f>SUM(D126-D127)</f>
        <v>0.000326</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96">
      <selection activeCell="B208" sqref="B208:B209"/>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WNP-NORTH PLAINS WATER DISTRICT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398662669</v>
      </c>
      <c r="E11" s="4"/>
      <c r="F11" s="4"/>
      <c r="G11" s="4"/>
      <c r="H11" s="4"/>
      <c r="I11" s="4"/>
      <c r="J11" s="4"/>
      <c r="L11" s="4"/>
      <c r="M11" s="4"/>
    </row>
    <row r="12" spans="1:13" ht="66" customHeight="1">
      <c r="A12" s="172">
        <v>2</v>
      </c>
      <c r="B12" s="788" t="s">
        <v>332</v>
      </c>
      <c r="C12" s="789"/>
      <c r="D12" s="174">
        <f>SUM(eff_histtaxceiling)</f>
        <v>0</v>
      </c>
      <c r="E12" s="4"/>
      <c r="F12" s="4"/>
      <c r="G12" s="4"/>
      <c r="H12" s="4"/>
      <c r="I12" s="4"/>
      <c r="J12" s="4"/>
      <c r="L12" s="4"/>
      <c r="M12" s="4"/>
    </row>
    <row r="13" spans="1:13" ht="29.25" customHeight="1">
      <c r="A13" s="172">
        <v>3</v>
      </c>
      <c r="B13" s="817" t="s">
        <v>109</v>
      </c>
      <c r="C13" s="818"/>
      <c r="D13" s="174">
        <f>SUM(D11-D12)</f>
        <v>398662669</v>
      </c>
      <c r="E13" s="4"/>
      <c r="F13" s="4"/>
      <c r="G13" s="4"/>
      <c r="H13" s="4"/>
      <c r="I13" s="4"/>
      <c r="J13" s="4"/>
      <c r="L13" s="4"/>
      <c r="M13" s="4"/>
    </row>
    <row r="14" spans="1:13" ht="29.25" customHeight="1">
      <c r="A14" s="175">
        <v>4</v>
      </c>
      <c r="B14" s="313" t="s">
        <v>110</v>
      </c>
      <c r="C14" s="314"/>
      <c r="D14" s="315">
        <f>SUM(eff_histtaxrate)*100</f>
        <v>0.032600000000000004</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398662669</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26719</v>
      </c>
      <c r="D29" s="939"/>
      <c r="E29" s="4"/>
      <c r="F29" s="4"/>
      <c r="G29" s="4"/>
      <c r="H29" s="4"/>
      <c r="I29" s="4"/>
      <c r="J29" s="4"/>
      <c r="L29" s="4"/>
      <c r="M29" s="4"/>
    </row>
    <row r="30" spans="1:13" ht="36.75" customHeight="1">
      <c r="A30" s="193"/>
      <c r="B30" s="325" t="s">
        <v>344</v>
      </c>
      <c r="C30" s="238">
        <f>SUM(eff_partialexempt)</f>
        <v>829332</v>
      </c>
      <c r="D30" s="940"/>
      <c r="E30" s="4"/>
      <c r="F30" s="4"/>
      <c r="G30" s="4"/>
      <c r="H30" s="4"/>
      <c r="I30" s="4"/>
      <c r="J30" s="4"/>
      <c r="L30" s="4"/>
      <c r="M30" s="4"/>
    </row>
    <row r="31" spans="1:13" ht="24.75" customHeight="1">
      <c r="A31" s="199"/>
      <c r="B31" s="326" t="s">
        <v>345</v>
      </c>
      <c r="C31" s="173"/>
      <c r="D31" s="201">
        <f>SUM(C30,C29)</f>
        <v>856051</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856051</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397806618</v>
      </c>
      <c r="E38" s="4"/>
      <c r="F38" s="4"/>
      <c r="G38" s="4"/>
      <c r="H38" s="4"/>
      <c r="I38" s="4"/>
    </row>
    <row r="39" spans="1:9" ht="29.25" customHeight="1">
      <c r="A39" s="172">
        <v>15</v>
      </c>
      <c r="B39" s="134" t="s">
        <v>353</v>
      </c>
      <c r="C39" s="333"/>
      <c r="D39" s="211">
        <f>SUM(D14)*D38/100</f>
        <v>129684.95746800002</v>
      </c>
      <c r="E39" s="4"/>
      <c r="F39" s="4"/>
      <c r="G39" s="4"/>
      <c r="H39" s="4"/>
      <c r="I39" s="4"/>
    </row>
    <row r="40" spans="1:9" ht="76.5" customHeight="1">
      <c r="A40" s="172">
        <v>16</v>
      </c>
      <c r="B40" s="788" t="s">
        <v>354</v>
      </c>
      <c r="C40" s="918"/>
      <c r="D40" s="334">
        <v>0</v>
      </c>
      <c r="E40" s="4"/>
      <c r="F40" s="4"/>
      <c r="G40" s="4"/>
      <c r="H40" s="4"/>
      <c r="I40" s="4"/>
    </row>
    <row r="41" spans="1:9" ht="40.5" customHeight="1">
      <c r="A41" s="172">
        <v>17</v>
      </c>
      <c r="B41" s="673" t="s">
        <v>355</v>
      </c>
      <c r="C41" s="662"/>
      <c r="D41" s="174">
        <f>SUM(D39:D40)</f>
        <v>129684.95746800002</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525847843</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525847843</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0</v>
      </c>
      <c r="E54" s="233"/>
      <c r="F54" s="233"/>
      <c r="G54" s="233"/>
      <c r="H54" s="233"/>
      <c r="I54" s="233"/>
      <c r="J54" s="233"/>
      <c r="K54" s="233"/>
      <c r="L54" s="233"/>
      <c r="M54" s="233"/>
    </row>
    <row r="55" spans="1:13" ht="22.5" customHeight="1">
      <c r="A55" s="172">
        <v>21</v>
      </c>
      <c r="B55" s="344" t="s">
        <v>367</v>
      </c>
      <c r="C55" s="345"/>
      <c r="D55" s="211">
        <f>SUM(D47,D53,-D54)</f>
        <v>525847843</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2037430</v>
      </c>
      <c r="E57" s="4"/>
      <c r="F57" s="4"/>
      <c r="G57" s="4"/>
      <c r="H57" s="4"/>
      <c r="I57" s="4"/>
      <c r="J57" s="4"/>
      <c r="K57" s="4"/>
      <c r="L57" s="4"/>
      <c r="M57" s="4"/>
    </row>
    <row r="58" spans="1:13" ht="29.25" customHeight="1">
      <c r="A58" s="172">
        <v>24</v>
      </c>
      <c r="B58" s="344" t="s">
        <v>370</v>
      </c>
      <c r="C58" s="345"/>
      <c r="D58" s="346">
        <f>SUM(D56,D57)</f>
        <v>2037430</v>
      </c>
      <c r="E58" s="4"/>
      <c r="F58" s="4"/>
      <c r="G58" s="4"/>
      <c r="H58" s="4"/>
      <c r="I58" s="4"/>
      <c r="J58" s="4"/>
      <c r="K58" s="4"/>
      <c r="L58" s="4"/>
      <c r="M58" s="4"/>
    </row>
    <row r="59" spans="1:4" ht="29.25" customHeight="1">
      <c r="A59" s="172">
        <v>25</v>
      </c>
      <c r="B59" s="134" t="s">
        <v>371</v>
      </c>
      <c r="C59" s="333"/>
      <c r="D59" s="174">
        <f>SUM(D55,-D58)</f>
        <v>523810413</v>
      </c>
    </row>
    <row r="60" spans="1:4" ht="29.25" customHeight="1">
      <c r="A60" s="172">
        <v>26</v>
      </c>
      <c r="B60" s="913" t="s">
        <v>372</v>
      </c>
      <c r="C60" s="790"/>
      <c r="D60" s="347">
        <f>SUM(D41/D59)*100</f>
        <v>0.024757995306977608</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0.032600000000000004</v>
      </c>
    </row>
    <row r="67" spans="1:4" ht="30.75" customHeight="1">
      <c r="A67" s="175">
        <v>29</v>
      </c>
      <c r="B67" s="813" t="s">
        <v>376</v>
      </c>
      <c r="C67" s="916"/>
      <c r="D67" s="349">
        <f>SUM(D26)</f>
        <v>398662669</v>
      </c>
    </row>
    <row r="68" spans="1:4" ht="16.5" customHeight="1">
      <c r="A68" s="175">
        <v>30</v>
      </c>
      <c r="B68" s="813" t="s">
        <v>377</v>
      </c>
      <c r="C68" s="916"/>
      <c r="D68" s="174">
        <f>SUM(D66*D67)/100</f>
        <v>129964.030094</v>
      </c>
    </row>
    <row r="69" spans="1:4" ht="17.25" customHeight="1">
      <c r="A69" s="191">
        <v>31</v>
      </c>
      <c r="B69" s="808" t="s">
        <v>378</v>
      </c>
      <c r="C69" s="809"/>
      <c r="D69" s="350"/>
    </row>
    <row r="70" spans="1:4" ht="72" customHeight="1">
      <c r="A70" s="202"/>
      <c r="B70" s="351" t="s">
        <v>379</v>
      </c>
      <c r="C70" s="195">
        <v>0</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129964.030094</v>
      </c>
    </row>
    <row r="76" spans="1:4" ht="30.75" customHeight="1">
      <c r="A76" s="172">
        <v>32</v>
      </c>
      <c r="B76" s="917" t="s">
        <v>386</v>
      </c>
      <c r="C76" s="814"/>
      <c r="D76" s="174">
        <f>SUM(D59)</f>
        <v>523810413</v>
      </c>
    </row>
    <row r="77" spans="1:4" ht="15.75" customHeight="1">
      <c r="A77" s="175">
        <v>33</v>
      </c>
      <c r="B77" s="887" t="s">
        <v>387</v>
      </c>
      <c r="C77" s="888"/>
      <c r="D77" s="290">
        <f>SUM(D75/D76)*100</f>
        <v>0.024811272717864048</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0.024811272717864048</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0.024811272717864048</v>
      </c>
    </row>
    <row r="113" spans="1:4" ht="78" customHeight="1">
      <c r="A113" s="172">
        <v>41</v>
      </c>
      <c r="B113" s="880" t="s">
        <v>418</v>
      </c>
      <c r="C113" s="881"/>
      <c r="D113" s="398">
        <v>0.02567966</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0</v>
      </c>
    </row>
    <row r="126" spans="1:4" ht="21" customHeight="1">
      <c r="A126" s="774">
        <v>45</v>
      </c>
      <c r="B126" s="896" t="s">
        <v>430</v>
      </c>
      <c r="C126" s="785"/>
      <c r="D126" s="875"/>
    </row>
    <row r="127" spans="1:4" ht="32.25" customHeight="1">
      <c r="A127" s="775"/>
      <c r="B127" s="356" t="s">
        <v>431</v>
      </c>
      <c r="C127" s="407">
        <v>1</v>
      </c>
      <c r="D127" s="876"/>
    </row>
    <row r="128" spans="1:4" ht="15.75" customHeight="1">
      <c r="A128" s="775"/>
      <c r="B128" s="356" t="s">
        <v>432</v>
      </c>
      <c r="C128" s="408">
        <v>1</v>
      </c>
      <c r="D128" s="876"/>
    </row>
    <row r="129" spans="1:4" ht="15.75" customHeight="1">
      <c r="A129" s="775"/>
      <c r="B129" s="356" t="s">
        <v>433</v>
      </c>
      <c r="C129" s="408">
        <v>0.98</v>
      </c>
      <c r="D129" s="876"/>
    </row>
    <row r="130" spans="1:4" ht="15.75" customHeight="1">
      <c r="A130" s="775"/>
      <c r="B130" s="356" t="s">
        <v>434</v>
      </c>
      <c r="C130" s="409">
        <v>0.97</v>
      </c>
      <c r="D130" s="877"/>
    </row>
    <row r="131" spans="1:4" ht="60.75" customHeight="1">
      <c r="A131" s="776"/>
      <c r="B131" s="909" t="s">
        <v>435</v>
      </c>
      <c r="C131" s="910"/>
      <c r="D131" s="410">
        <v>1</v>
      </c>
    </row>
    <row r="132" spans="1:4" ht="21.75" customHeight="1">
      <c r="A132" s="182">
        <v>46</v>
      </c>
      <c r="B132" s="733" t="s">
        <v>436</v>
      </c>
      <c r="C132" s="928"/>
      <c r="D132" s="411">
        <f>SUM(D125/D131)</f>
        <v>0</v>
      </c>
    </row>
    <row r="133" spans="1:4" ht="30.75" customHeight="1">
      <c r="A133" s="172">
        <v>47</v>
      </c>
      <c r="B133" s="788" t="s">
        <v>437</v>
      </c>
      <c r="C133" s="789"/>
      <c r="D133" s="412">
        <f>SUM(D55)</f>
        <v>525847843</v>
      </c>
    </row>
    <row r="134" spans="1:4" ht="24" customHeight="1">
      <c r="A134" s="172">
        <v>48</v>
      </c>
      <c r="B134" s="673" t="s">
        <v>438</v>
      </c>
      <c r="C134" s="662"/>
      <c r="D134" s="290">
        <f>SUM(D132/D133)*100</f>
        <v>0</v>
      </c>
    </row>
    <row r="135" spans="1:4" ht="23.25" customHeight="1">
      <c r="A135" s="172">
        <v>49</v>
      </c>
      <c r="B135" s="673" t="s">
        <v>439</v>
      </c>
      <c r="C135" s="662"/>
      <c r="D135" s="290">
        <f>SUM(D113,D134)</f>
        <v>0.02567966</v>
      </c>
    </row>
    <row r="136" spans="1:4" ht="46.5" customHeight="1">
      <c r="A136" s="297" t="s">
        <v>440</v>
      </c>
      <c r="B136" s="673" t="s">
        <v>441</v>
      </c>
      <c r="C136" s="662"/>
      <c r="D136" s="413">
        <f>SUM(D114,D134)</f>
        <v>0</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525847843</v>
      </c>
      <c r="E144" s="291"/>
    </row>
    <row r="145" spans="1:5" ht="21.75" customHeight="1">
      <c r="A145" s="172">
        <v>54</v>
      </c>
      <c r="B145" s="673" t="s">
        <v>449</v>
      </c>
      <c r="C145" s="662"/>
      <c r="D145" s="290">
        <f>SUM(D143/D144)*100</f>
        <v>0</v>
      </c>
      <c r="E145" s="291"/>
    </row>
    <row r="146" spans="1:5" ht="37.5" customHeight="1">
      <c r="A146" s="172">
        <v>55</v>
      </c>
      <c r="B146" s="788" t="s">
        <v>450</v>
      </c>
      <c r="C146" s="789"/>
      <c r="D146" s="264">
        <v>0</v>
      </c>
      <c r="E146" s="291"/>
    </row>
    <row r="147" spans="1:5" ht="55.5" customHeight="1">
      <c r="A147" s="172">
        <v>56</v>
      </c>
      <c r="B147" s="788" t="s">
        <v>451</v>
      </c>
      <c r="C147" s="789"/>
      <c r="D147" s="276">
        <v>0</v>
      </c>
      <c r="E147" s="291"/>
    </row>
    <row r="148" spans="1:5" ht="51" customHeight="1">
      <c r="A148" s="172">
        <v>57</v>
      </c>
      <c r="B148" s="788" t="s">
        <v>452</v>
      </c>
      <c r="C148" s="789"/>
      <c r="D148" s="264">
        <v>0</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525847843</v>
      </c>
    </row>
    <row r="159" spans="1:4" ht="25.5" customHeight="1">
      <c r="A159" s="172">
        <v>61</v>
      </c>
      <c r="B159" s="673" t="s">
        <v>459</v>
      </c>
      <c r="C159" s="662"/>
      <c r="D159" s="420">
        <f>SUM(D157/D158)*100</f>
        <v>0</v>
      </c>
    </row>
    <row r="160" spans="1:4" ht="49.5" customHeight="1">
      <c r="A160" s="172">
        <v>62</v>
      </c>
      <c r="B160" s="810" t="s">
        <v>460</v>
      </c>
      <c r="C160" s="811"/>
      <c r="D160" s="421">
        <v>0</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-0.0014</v>
      </c>
    </row>
    <row r="166" spans="1:4" ht="47.25" customHeight="1">
      <c r="A166" s="172">
        <v>64</v>
      </c>
      <c r="B166" s="864" t="s">
        <v>465</v>
      </c>
      <c r="C166" s="865"/>
      <c r="D166" s="423">
        <v>0.0026</v>
      </c>
    </row>
    <row r="167" spans="1:4" ht="45.75" customHeight="1">
      <c r="A167" s="172">
        <v>65</v>
      </c>
      <c r="B167" s="864" t="s">
        <v>466</v>
      </c>
      <c r="C167" s="865"/>
      <c r="D167" s="423">
        <v>0</v>
      </c>
    </row>
    <row r="168" spans="1:4" ht="21" customHeight="1">
      <c r="A168" s="172">
        <v>66</v>
      </c>
      <c r="B168" s="890" t="s">
        <v>467</v>
      </c>
      <c r="C168" s="865"/>
      <c r="D168" s="424">
        <f>SUM(D165,D166,D167)</f>
        <v>0.0012</v>
      </c>
    </row>
    <row r="169" spans="1:4" ht="48" customHeight="1">
      <c r="A169" s="172">
        <v>67</v>
      </c>
      <c r="B169" s="862" t="s">
        <v>468</v>
      </c>
      <c r="C169" s="865"/>
      <c r="D169" s="423">
        <v>0.02688</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f>SUM(D108)</f>
        <v>0.024811272717864048</v>
      </c>
    </row>
    <row r="176" spans="1:4" ht="34.5" customHeight="1">
      <c r="A176" s="172">
        <v>69</v>
      </c>
      <c r="B176" s="862" t="s">
        <v>473</v>
      </c>
      <c r="C176" s="863"/>
      <c r="D176" s="426">
        <f>SUM(D55)</f>
        <v>525847843</v>
      </c>
    </row>
    <row r="177" spans="1:4" ht="33" customHeight="1">
      <c r="A177" s="172">
        <v>70</v>
      </c>
      <c r="B177" s="864" t="s">
        <v>474</v>
      </c>
      <c r="C177" s="863"/>
      <c r="D177" s="427">
        <f>SUM(500000/D176)*100</f>
        <v>0.09508453950242789</v>
      </c>
    </row>
    <row r="178" spans="1:4" ht="21.75" customHeight="1">
      <c r="A178" s="172">
        <v>71</v>
      </c>
      <c r="B178" s="862" t="s">
        <v>475</v>
      </c>
      <c r="C178" s="863"/>
      <c r="D178" s="428">
        <f>SUM(D134)</f>
        <v>0</v>
      </c>
    </row>
    <row r="179" spans="1:4" ht="22.5" customHeight="1">
      <c r="A179" s="172">
        <v>72</v>
      </c>
      <c r="B179" s="864" t="s">
        <v>476</v>
      </c>
      <c r="C179" s="863"/>
      <c r="D179" s="428">
        <f>SUM(D175,D177,D178)</f>
        <v>0.11989581222029194</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0.032600000000000004</v>
      </c>
    </row>
    <row r="186" spans="1:4" ht="260.25" customHeight="1">
      <c r="A186" s="297">
        <v>74</v>
      </c>
      <c r="B186" s="861" t="s">
        <v>481</v>
      </c>
      <c r="C186" s="856"/>
      <c r="D186" s="430">
        <f>SUM(D182,D184,D185)</f>
        <v>0.032600000000000004</v>
      </c>
    </row>
    <row r="187" spans="1:4" ht="22.5" customHeight="1">
      <c r="A187" s="297">
        <v>75</v>
      </c>
      <c r="B187" s="855" t="s">
        <v>482</v>
      </c>
      <c r="C187" s="856"/>
      <c r="D187" s="429">
        <f>SUM(D186-D185)</f>
        <v>0</v>
      </c>
    </row>
    <row r="188" spans="1:4" ht="30.75" customHeight="1">
      <c r="A188" s="297">
        <v>76</v>
      </c>
      <c r="B188" s="859" t="s">
        <v>483</v>
      </c>
      <c r="C188" s="859"/>
      <c r="D188" s="431">
        <f>SUM(D38)</f>
        <v>397806618</v>
      </c>
    </row>
    <row r="189" spans="1:4" ht="22.5" customHeight="1">
      <c r="A189" s="297">
        <v>77</v>
      </c>
      <c r="B189" s="860" t="s">
        <v>484</v>
      </c>
      <c r="C189" s="860"/>
      <c r="D189" s="432">
        <f>SUM(D187*D188)/100</f>
        <v>0</v>
      </c>
    </row>
    <row r="190" spans="1:4" ht="33" customHeight="1">
      <c r="A190" s="297">
        <v>78</v>
      </c>
      <c r="B190" s="859" t="s">
        <v>485</v>
      </c>
      <c r="C190" s="859"/>
      <c r="D190" s="431">
        <f>SUM(D59)</f>
        <v>523810413</v>
      </c>
    </row>
    <row r="191" spans="1:4" ht="22.5" customHeight="1">
      <c r="A191" s="297">
        <v>79</v>
      </c>
      <c r="B191" s="860" t="s">
        <v>486</v>
      </c>
      <c r="C191" s="860"/>
      <c r="D191" s="433">
        <f>SUM(D189/D190)*100</f>
        <v>0</v>
      </c>
    </row>
    <row r="192" spans="1:4" ht="63" customHeight="1">
      <c r="A192" s="297">
        <v>80</v>
      </c>
      <c r="B192" s="859" t="s">
        <v>487</v>
      </c>
      <c r="C192" s="860"/>
      <c r="D192" s="434">
        <v>0</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0.024758</v>
      </c>
    </row>
    <row r="199" spans="1:4" ht="15.75">
      <c r="A199" s="162"/>
      <c r="B199" s="436" t="s">
        <v>322</v>
      </c>
      <c r="C199" s="437">
        <v>26</v>
      </c>
      <c r="D199" s="164"/>
    </row>
    <row r="200" spans="1:4" ht="69.75" customHeight="1">
      <c r="A200" s="162"/>
      <c r="B200" s="671" t="s">
        <v>490</v>
      </c>
      <c r="C200" s="671"/>
      <c r="D200" s="423">
        <v>0.02688</v>
      </c>
    </row>
    <row r="201" spans="1:4" ht="15.75">
      <c r="A201" s="162"/>
      <c r="B201" s="164" t="s">
        <v>322</v>
      </c>
      <c r="C201" s="438">
        <v>67</v>
      </c>
      <c r="D201" s="164"/>
    </row>
    <row r="202" spans="1:4" ht="15.75">
      <c r="A202" s="162"/>
      <c r="B202" s="670" t="s">
        <v>491</v>
      </c>
      <c r="C202" s="670"/>
      <c r="D202" s="439">
        <v>0.11989581</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t="s">
        <v>974</v>
      </c>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WNP-NORTH PLAINS WATER DISTRICT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WNP-NORTH PLAINS WATER DISTRICT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2" t="s">
        <v>593</v>
      </c>
      <c r="B1" s="992"/>
      <c r="C1" s="992"/>
      <c r="D1" s="992"/>
      <c r="E1" s="992"/>
      <c r="F1" s="992"/>
      <c r="G1" s="992"/>
      <c r="H1" s="992"/>
      <c r="I1" s="992"/>
      <c r="J1" s="992"/>
      <c r="K1" s="992"/>
      <c r="L1" s="992"/>
      <c r="M1" s="992"/>
    </row>
    <row r="2" spans="1:13" ht="30">
      <c r="A2" s="993" t="s">
        <v>594</v>
      </c>
      <c r="B2" s="993"/>
      <c r="C2" s="993"/>
      <c r="D2" s="993"/>
      <c r="E2" s="993"/>
      <c r="F2" s="993"/>
      <c r="G2" s="993"/>
      <c r="H2" s="993"/>
      <c r="I2" s="993"/>
      <c r="J2" s="993"/>
      <c r="K2" s="993"/>
      <c r="L2" s="993"/>
      <c r="M2" s="993"/>
    </row>
    <row r="3" spans="1:13" ht="15.75">
      <c r="A3" s="995"/>
      <c r="B3" s="995"/>
      <c r="C3" s="995"/>
      <c r="D3" s="995"/>
      <c r="E3" s="995"/>
      <c r="F3" s="995"/>
      <c r="G3" s="995"/>
      <c r="H3" s="995"/>
      <c r="I3" s="995"/>
      <c r="J3" s="995"/>
      <c r="K3" s="995"/>
      <c r="L3" s="995"/>
      <c r="M3" s="995"/>
    </row>
    <row r="4" spans="1:13" ht="15.75">
      <c r="A4" s="985"/>
      <c r="B4" s="985"/>
      <c r="C4" s="985"/>
      <c r="D4" s="985"/>
      <c r="E4" s="985"/>
      <c r="F4" s="985"/>
      <c r="G4" s="985"/>
      <c r="H4" s="985"/>
      <c r="I4" s="985"/>
      <c r="J4" s="985"/>
      <c r="K4" s="985"/>
      <c r="L4" s="985"/>
      <c r="M4" s="985"/>
    </row>
    <row r="5" spans="1:13" ht="15.75">
      <c r="A5" s="978" t="s">
        <v>595</v>
      </c>
      <c r="B5" s="978"/>
      <c r="C5" s="987" t="str">
        <f>(eff_desc)</f>
        <v>WNP-NORTH PLAINS WATER DISTRICT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4">
        <f>SUM('No New Revenue'!L2)</f>
        <v>2022</v>
      </c>
      <c r="C7" s="994"/>
      <c r="D7" s="994"/>
      <c r="E7" s="978" t="s">
        <v>598</v>
      </c>
      <c r="F7" s="978"/>
      <c r="G7" s="978"/>
      <c r="H7" s="994" t="str">
        <f>(eff_desc)</f>
        <v>WNP-NORTH PLAINS WATER DISTRICT (2022)</v>
      </c>
      <c r="I7" s="994"/>
      <c r="J7" s="994"/>
      <c r="K7" s="994"/>
      <c r="L7" s="994"/>
      <c r="M7" s="994"/>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7"/>
      <c r="I21" s="997"/>
      <c r="J21" s="997"/>
      <c r="K21" s="996" t="s">
        <v>606</v>
      </c>
      <c r="L21" s="996"/>
      <c r="M21" s="996"/>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2" t="s">
        <v>614</v>
      </c>
      <c r="B40" s="982"/>
      <c r="C40" s="983" t="s">
        <v>615</v>
      </c>
      <c r="D40" s="983"/>
      <c r="E40" s="983"/>
      <c r="F40" s="983"/>
      <c r="G40" s="983" t="s">
        <v>616</v>
      </c>
      <c r="H40" s="983"/>
      <c r="I40" s="983"/>
      <c r="J40" s="487" t="s">
        <v>617</v>
      </c>
      <c r="K40" s="982" t="s">
        <v>618</v>
      </c>
      <c r="L40" s="982"/>
      <c r="M40" s="484"/>
    </row>
    <row r="41" spans="1:13" ht="15.75">
      <c r="A41" s="979"/>
      <c r="B41" s="980"/>
      <c r="C41" s="979"/>
      <c r="D41" s="981"/>
      <c r="E41" s="981"/>
      <c r="F41" s="980"/>
      <c r="G41" s="979"/>
      <c r="H41" s="981"/>
      <c r="I41" s="980"/>
      <c r="J41" s="488"/>
      <c r="K41" s="979"/>
      <c r="L41" s="980"/>
      <c r="M41" s="484"/>
    </row>
    <row r="42" spans="1:13" ht="15.75">
      <c r="A42" s="979"/>
      <c r="B42" s="980"/>
      <c r="C42" s="984"/>
      <c r="D42" s="984"/>
      <c r="E42" s="984"/>
      <c r="F42" s="984"/>
      <c r="G42" s="984"/>
      <c r="H42" s="984"/>
      <c r="I42" s="984"/>
      <c r="J42" s="488"/>
      <c r="K42" s="984"/>
      <c r="L42" s="984"/>
      <c r="M42" s="484"/>
    </row>
    <row r="43" spans="1:13" ht="15.75">
      <c r="A43" s="979"/>
      <c r="B43" s="980"/>
      <c r="C43" s="984"/>
      <c r="D43" s="984"/>
      <c r="E43" s="984"/>
      <c r="F43" s="984"/>
      <c r="G43" s="984"/>
      <c r="H43" s="984"/>
      <c r="I43" s="984"/>
      <c r="J43" s="488"/>
      <c r="K43" s="984"/>
      <c r="L43" s="984"/>
      <c r="M43" s="484"/>
    </row>
    <row r="44" spans="1:13" ht="15.75">
      <c r="A44" s="979"/>
      <c r="B44" s="980"/>
      <c r="C44" s="984"/>
      <c r="D44" s="984"/>
      <c r="E44" s="984"/>
      <c r="F44" s="984"/>
      <c r="G44" s="984"/>
      <c r="H44" s="984"/>
      <c r="I44" s="984"/>
      <c r="J44" s="488"/>
      <c r="K44" s="984"/>
      <c r="L44" s="984"/>
      <c r="M44" s="484"/>
    </row>
    <row r="45" spans="1:13" ht="15.75">
      <c r="A45" s="979"/>
      <c r="B45" s="980"/>
      <c r="C45" s="984"/>
      <c r="D45" s="984"/>
      <c r="E45" s="984"/>
      <c r="F45" s="984"/>
      <c r="G45" s="984"/>
      <c r="H45" s="984"/>
      <c r="I45" s="984"/>
      <c r="J45" s="488"/>
      <c r="K45" s="984"/>
      <c r="L45" s="984"/>
      <c r="M45" s="484"/>
    </row>
    <row r="46" spans="1:13" ht="15.75">
      <c r="A46" s="979"/>
      <c r="B46" s="980"/>
      <c r="C46" s="984"/>
      <c r="D46" s="984"/>
      <c r="E46" s="984"/>
      <c r="F46" s="984"/>
      <c r="G46" s="984"/>
      <c r="H46" s="984"/>
      <c r="I46" s="984"/>
      <c r="J46" s="488"/>
      <c r="K46" s="984"/>
      <c r="L46" s="984"/>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0" t="s">
        <v>621</v>
      </c>
      <c r="M51" s="991"/>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K21:M21"/>
    <mergeCell ref="H21:J21"/>
    <mergeCell ref="J102:L103"/>
    <mergeCell ref="K19:L19"/>
    <mergeCell ref="K17:L17"/>
    <mergeCell ref="A18:M18"/>
    <mergeCell ref="A20:M20"/>
    <mergeCell ref="G42:I42"/>
    <mergeCell ref="G43:I43"/>
    <mergeCell ref="A54:L54"/>
    <mergeCell ref="K61:M61"/>
    <mergeCell ref="L51:M51"/>
    <mergeCell ref="A1:M1"/>
    <mergeCell ref="A2:M2"/>
    <mergeCell ref="A5:B5"/>
    <mergeCell ref="E7:G7"/>
    <mergeCell ref="B7:D7"/>
    <mergeCell ref="A3:M3"/>
    <mergeCell ref="A6:B6"/>
    <mergeCell ref="B21:G21"/>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K40:L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3" t="s">
        <v>678</v>
      </c>
      <c r="B2" s="993"/>
      <c r="C2" s="993"/>
      <c r="D2" s="993"/>
      <c r="E2" s="993"/>
      <c r="F2" s="993"/>
      <c r="G2" s="993"/>
      <c r="H2" s="993"/>
      <c r="I2" s="993"/>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WNP-NORTH PLAINS WATER DISTRICT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2022-08-09T17:15:43Z</cp:lastPrinted>
  <dcterms:created xsi:type="dcterms:W3CDTF">2014-05-28T09:15:51Z</dcterms:created>
  <dcterms:modified xsi:type="dcterms:W3CDTF">2022-08-09T18:36:45Z</dcterms:modified>
  <cp:category/>
  <cp:version/>
  <cp:contentType/>
  <cp:contentStatus/>
</cp:coreProperties>
</file>