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15" windowHeight="12735" tabRatio="675" activeTab="3"/>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 name="50-757 " sheetId="19" r:id="rId19"/>
  </sheets>
  <externalReferences>
    <externalReference r:id="rId22"/>
  </externalReferences>
  <definedNames>
    <definedName name="address">'No New Revenue'!$J$42</definedName>
    <definedName name="apyr">'[1]ETR Worksheet'!$L$2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entity">'[1]ETR Worksheet'!$F$2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Rate'!$A$1:$N$146</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pg1'!$A$1:$J$53</definedName>
    <definedName name="_xlnm.Print_Area" localSheetId="14">'50-777 pg2'!$A$1:$L$45</definedName>
    <definedName name="_xlnm.Print_Area" localSheetId="15">'50-786'!$A$1:$I$55</definedName>
    <definedName name="_xlnm.Print_Area" localSheetId="17">'50-819'!$A$1:$I$45</definedName>
    <definedName name="_xlnm.Print_Area" localSheetId="3">'50-856 County City Others'!$A$1:$D$217</definedName>
    <definedName name="_xlnm.Print_Area" localSheetId="4">'50-858 Water Dist Low Tax'!$A$1:$D$90</definedName>
    <definedName name="_xlnm.Print_Area" localSheetId="1">'50-859 SCH WO 313'!$A$1:$E$125</definedName>
    <definedName name="_xlnm.Print_Area" localSheetId="2">'50-884 SCH with 313'!$A$1:$D$151</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Rate'!$A$1:$M$35</definedName>
    <definedName name="Z_8C5E928A_97E0_44B1_879D_C91BDD249B4C_.wvu.PrintArea" localSheetId="13" hidden="1">'50-777 pg1'!$A$1:$I$53</definedName>
    <definedName name="Z_8C5E928A_97E0_44B1_879D_C91BDD249B4C_.wvu.PrintArea" localSheetId="3" hidden="1">'50-856 County City Others'!$A$2:$D$161</definedName>
    <definedName name="Z_8C5E928A_97E0_44B1_879D_C91BDD249B4C_.wvu.PrintArea" localSheetId="1" hidden="1">'50-859 SCH WO 313'!$A$1:$D$91</definedName>
    <definedName name="Z_8C5E928A_97E0_44B1_879D_C91BDD249B4C_.wvu.PrintArea" localSheetId="0" hidden="1">'No New Revenue'!$A$1:$O$64</definedName>
    <definedName name="Z_D9C52D58_E81E_4AED_A8BE_73ABBF6179A0_.wvu.PrintArea" localSheetId="3" hidden="1">'50-856 County City Others'!$A$2:$D$161</definedName>
    <definedName name="Z_D9C52D58_E81E_4AED_A8BE_73ABBF6179A0_.wvu.PrintArea" localSheetId="1" hidden="1">'50-859 SCH WO 313'!$A$1:$D$91</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8" authorId="0">
      <text>
        <r>
          <rPr>
            <b/>
            <sz val="9"/>
            <rFont val="Tahoma"/>
            <family val="2"/>
          </rPr>
          <t>SDS:</t>
        </r>
        <r>
          <rPr>
            <sz val="9"/>
            <rFont val="Tahoma"/>
            <family val="2"/>
          </rPr>
          <t xml:space="preserve">
Name of school district</t>
        </r>
      </text>
    </comment>
    <comment ref="D9" authorId="0">
      <text>
        <r>
          <rPr>
            <b/>
            <sz val="9"/>
            <rFont val="Tahoma"/>
            <family val="2"/>
          </rPr>
          <t>SDS:</t>
        </r>
        <r>
          <rPr>
            <sz val="9"/>
            <rFont val="Tahoma"/>
            <family val="2"/>
          </rPr>
          <t xml:space="preserve">
Time</t>
        </r>
      </text>
    </comment>
    <comment ref="E9" authorId="0">
      <text>
        <r>
          <rPr>
            <b/>
            <sz val="9"/>
            <rFont val="Tahoma"/>
            <family val="2"/>
          </rPr>
          <t>SDS:</t>
        </r>
        <r>
          <rPr>
            <sz val="9"/>
            <rFont val="Tahoma"/>
            <family val="2"/>
          </rPr>
          <t xml:space="preserve">
Date, year</t>
        </r>
      </text>
    </comment>
    <comment ref="B10"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19.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no-new-revenue tax rate)</t>
        </r>
      </text>
    </comment>
  </commentList>
</comments>
</file>

<file path=xl/comments2.xml><?xml version="1.0" encoding="utf-8"?>
<comments xmlns="http://schemas.openxmlformats.org/spreadsheetml/2006/main">
  <authors>
    <author>SDS</author>
  </authors>
  <commentList>
    <comment ref="C49"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2"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<sst xmlns="http://schemas.openxmlformats.org/spreadsheetml/2006/main" count="1417" uniqueCount="941">
  <si>
    <t>7/29/2021 8:55:58 AM</t>
  </si>
  <si>
    <t>NO NEW REVENUE TAX RATE TOTALS</t>
  </si>
  <si>
    <t>APR Year</t>
  </si>
  <si>
    <t>Tax Year</t>
  </si>
  <si>
    <t xml:space="preserve">Entity: </t>
  </si>
  <si>
    <t>HBO</t>
  </si>
  <si>
    <t>HBO-BOOKER HOSPITAL DISTRICT (2021)</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</si>
  <si>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</si>
  <si>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</si>
  <si>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</si>
  <si>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</si>
  <si>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</si>
  <si>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</si>
  <si>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</si>
  <si>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</si>
  <si>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</si>
  <si>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</si>
  <si>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</si>
  <si>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</si>
  <si>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</si>
  <si>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</si>
  <si>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</si>
  <si>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</si>
  <si>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</si>
  <si>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</si>
  <si>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</si>
  <si>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</si>
  <si>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</si>
  <si>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</si>
  <si>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</si>
  <si>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</si>
  <si>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</si>
  <si>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</si>
  <si>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</si>
  <si>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</si>
  <si>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2021</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</si>
  <si>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</si>
  <si>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</si>
  <si>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</si>
  <si>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</si>
  <si>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</si>
  <si>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</si>
  <si>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2021</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</si>
  <si>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</si>
  <si>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</si>
  <si>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</si>
  <si>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</si>
  <si>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</si>
  <si>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</si>
  <si>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</si>
  <si>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</si>
  <si>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</si>
  <si>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</si>
  <si>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</si>
  <si>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</si>
  <si>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</si>
  <si>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</si>
  <si>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</si>
  <si>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</si>
  <si>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</si>
  <si>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</si>
  <si>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</si>
  <si>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</si>
  <si>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</si>
  <si>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</si>
  <si>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</si>
  <si>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</si>
  <si>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</si>
  <si>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</si>
  <si>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</si>
  <si>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</si>
  <si>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</si>
  <si>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</si>
  <si>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</si>
  <si>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2021</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</si>
  <si>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</si>
  <si>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</si>
  <si>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</si>
  <si>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</si>
  <si>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</si>
  <si>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</si>
  <si>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</si>
  <si>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</si>
  <si>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</si>
  <si>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</si>
  <si>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</si>
  <si>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</si>
  <si>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</si>
  <si>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</si>
  <si>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</si>
  <si>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</si>
  <si>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</si>
  <si>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</si>
  <si>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2021</t>
  </si>
  <si>
    <t>Texas Comptroller of Public Accounts</t>
  </si>
  <si>
    <r>
      <rPr>
        <sz val="10"/>
        <color indexed="8"/>
        <rFont val="Times New Roman"/>
        <family val="1"/>
      </rPr>
      <t xml:space="preserve">Form </t>
    </r>
    <r>
      <rPr>
        <b/>
        <sz val="11"/>
        <color indexed="9"/>
        <rFont val="Times New Roman"/>
        <family val="1"/>
      </rPr>
      <t>50-859</t>
    </r>
  </si>
  <si>
    <t>2021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</si>
  <si>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</si>
  <si>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</si>
  <si>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</si>
  <si>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</si>
  <si>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</si>
  <si>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</si>
  <si>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</si>
  <si>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</si>
  <si>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No-New-Revenue Tax Rate Worksheet</t>
  </si>
  <si>
    <t>Amount/Rate</t>
  </si>
  <si>
    <r>
      <rPr>
        <b/>
        <sz val="12"/>
        <color indexed="8"/>
        <rFont val="Arial"/>
        <family val="2"/>
      </rPr>
      <t>2020 total taxable value.</t>
    </r>
    <r>
      <rPr>
        <sz val="12"/>
        <color indexed="8"/>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6). This total includes the taxable value of homesteads with tax ceilings (will deduct in Line 2). </t>
    </r>
    <r>
      <rPr>
        <vertAlign val="superscript"/>
        <sz val="12"/>
        <color indexed="8"/>
        <rFont val="Arial"/>
        <family val="2"/>
      </rPr>
      <t>1 Tex. Tax Code § 26.012(14)</t>
    </r>
  </si>
  <si>
    <r>
      <rPr>
        <b/>
        <sz val="12"/>
        <rFont val="Arial"/>
        <family val="2"/>
      </rPr>
      <t xml:space="preserve">2020 tax ceilings. </t>
    </r>
    <r>
      <rPr>
        <sz val="12"/>
        <rFont val="Arial"/>
        <family val="2"/>
      </rPr>
      <t xml:space="preserve">Enter 2020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</si>
  <si>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2020 adjusted taxable value.</t>
    </r>
    <r>
      <rPr>
        <sz val="12"/>
        <color indexed="8"/>
        <rFont val="Arial"/>
        <family val="2"/>
      </rPr>
      <t xml:space="preserve"> Subtract Line 2 from Line 1.</t>
    </r>
  </si>
  <si>
    <t>2020 total adopted tax rate.</t>
  </si>
  <si>
    <t xml:space="preserve">2020 taxable value lost because court appeals of ARB decisions reduced 2020 appraised value.
</t>
  </si>
  <si>
    <t>A. Original 2020 ARB values:</t>
  </si>
  <si>
    <t xml:space="preserve">B. 2020 values resulting from final court decisions: </t>
  </si>
  <si>
    <r>
      <rPr>
        <sz val="10"/>
        <color indexed="8"/>
        <rFont val="Times New Roman"/>
        <family val="1"/>
      </rPr>
      <t>C. 2020 value loss. Subtract B from A.</t>
    </r>
    <r>
      <rPr>
        <b/>
        <vertAlign val="superscript"/>
        <sz val="12"/>
        <rFont val="Arial"/>
        <family val="2"/>
      </rPr>
      <t>3 Tex. Tax Code § 26.012(14)</t>
    </r>
  </si>
  <si>
    <t>2020 taxable value subject to an appeal under Chapter 42, as of July 25.</t>
  </si>
  <si>
    <t>A. 2020 ARB certified value:</t>
  </si>
  <si>
    <t>B. 2020 disputed value:</t>
  </si>
  <si>
    <r>
      <rPr>
        <b/>
        <sz val="12"/>
        <color indexed="8"/>
        <rFont val="Arial"/>
        <family val="2"/>
      </rPr>
      <t>C. 2020 undisputed value. Subtract B from A.</t>
    </r>
    <r>
      <rPr>
        <sz val="12"/>
        <color indexed="8"/>
        <rFont val="Arial"/>
        <family val="2"/>
      </rPr>
      <t xml:space="preserve"> </t>
    </r>
    <r>
      <rPr>
        <vertAlign val="superscript"/>
        <sz val="12"/>
        <color indexed="8"/>
        <rFont val="Arial"/>
        <family val="2"/>
      </rPr>
      <t>4 Tex. Tax Code § 26.012(13)</t>
    </r>
  </si>
  <si>
    <r>
      <rPr>
        <sz val="10"/>
        <color indexed="8"/>
        <rFont val="Times New Roman"/>
        <family val="1"/>
      </rPr>
      <t xml:space="preserve">2020 Chapter 42-related adjusted values. </t>
    </r>
    <r>
      <rPr>
        <sz val="12"/>
        <color indexed="8"/>
        <rFont val="Arial"/>
        <family val="2"/>
      </rPr>
      <t>Add Line 5 and 6.</t>
    </r>
  </si>
  <si>
    <r>
      <rPr>
        <sz val="10"/>
        <color indexed="8"/>
        <rFont val="Times New Roman"/>
        <family val="1"/>
      </rPr>
      <t xml:space="preserve">2020 taxable value, adjusted for court-ordered adjustments. </t>
    </r>
    <r>
      <rPr>
        <sz val="12"/>
        <color indexed="8"/>
        <rFont val="Arial"/>
        <family val="2"/>
      </rPr>
      <t>Add Line 3 and Line 7.</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</si>
  <si>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 </t>
    </r>
    <r>
      <rPr>
        <vertAlign val="superscript"/>
        <sz val="12"/>
        <color indexed="8"/>
        <rFont val="Arial"/>
        <family val="2"/>
      </rPr>
      <t>5 Tex. Tax Code § 26.012(15)</t>
    </r>
  </si>
  <si>
    <r>
      <rPr>
        <sz val="10"/>
        <color indexed="8"/>
        <rFont val="Times New Roman"/>
        <family val="1"/>
      </rPr>
      <t>2020 taxable value lost because property first qualified for an exemption in 2021.</t>
    </r>
    <r>
      <rPr>
        <sz val="12"/>
        <rFont val="Arial"/>
        <family val="2"/>
      </rPr>
      <t xml:space="preserve"> 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2021 does not create a new exemption or reduce taxable value.</t>
    </r>
    <r>
      <rPr>
        <b/>
        <sz val="12"/>
        <rFont val="Arial"/>
        <family val="2"/>
      </rPr>
      <t xml:space="preserve">
</t>
    </r>
  </si>
  <si>
    <r>
      <rPr>
        <sz val="10"/>
        <color indexed="8"/>
        <rFont val="Times New Roman"/>
        <family val="1"/>
      </rPr>
      <t xml:space="preserve">A. Absolute exemptions. </t>
    </r>
    <r>
      <rPr>
        <sz val="12"/>
        <rFont val="Arial"/>
        <family val="2"/>
      </rPr>
      <t>Use 2020 market value:</t>
    </r>
  </si>
  <si>
    <r>
      <rPr>
        <sz val="10"/>
        <color indexed="8"/>
        <rFont val="Times New Roman"/>
        <family val="1"/>
      </rPr>
      <t xml:space="preserve">B. Partial exemptions. </t>
    </r>
    <r>
      <rPr>
        <sz val="12"/>
        <rFont val="Arial"/>
        <family val="2"/>
      </rPr>
      <t xml:space="preserve">2021 exemption amount or 2021 percentage exemption times 2020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</si>
  <si>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</si>
  <si>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2020 taxable value lost because property first qualified for agricultural appraisal (1-d or 1-d-1), timber appraisal, recreational/scenic appraisal or public access airport special appraisal in 2021.</t>
    </r>
    <r>
      <rPr>
        <sz val="12"/>
        <rFont val="Arial"/>
        <family val="2"/>
      </rPr>
      <t xml:space="preserve"> Use only properties that qualified in 2021 for the first time; do not use properties that qualified in 2020.
</t>
    </r>
  </si>
  <si>
    <t xml:space="preserve">A. 2020 market value:  </t>
  </si>
  <si>
    <t xml:space="preserve">B. 2021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</si>
  <si>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</si>
  <si>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</si>
  <si>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Adjusted 2020 taxable value.</t>
    </r>
    <r>
      <rPr>
        <sz val="12"/>
        <color indexed="8"/>
        <rFont val="Arial"/>
        <family val="2"/>
      </rPr>
      <t xml:space="preserve"> Subtract Line 12 from Line 8.</t>
    </r>
  </si>
  <si>
    <r>
      <rPr>
        <b/>
        <sz val="12"/>
        <color indexed="8"/>
        <rFont val="Arial"/>
        <family val="2"/>
      </rPr>
      <t>Adjusted 2020 total levy.</t>
    </r>
    <r>
      <rPr>
        <sz val="12"/>
        <color indexed="8"/>
        <rFont val="Arial"/>
        <family val="2"/>
      </rPr>
      <t xml:space="preserve"> Multiply Line 4 by Line 13 and divide by $100.</t>
    </r>
  </si>
  <si>
    <r>
      <rPr>
        <b/>
        <sz val="12"/>
        <color indexed="8"/>
        <rFont val="Arial"/>
        <family val="2"/>
      </rPr>
      <t>Taxes refunded for years preceding tax year 2020.</t>
    </r>
    <r>
      <rPr>
        <sz val="12"/>
        <color indexed="8"/>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8 Tex. Tax Code § 26.012(13)</t>
    </r>
  </si>
  <si>
    <r>
      <rPr>
        <b/>
        <sz val="12"/>
        <color indexed="8"/>
        <rFont val="Arial"/>
        <family val="2"/>
      </rPr>
      <t>Adjusted 2020 levy with refunds.</t>
    </r>
    <r>
      <rPr>
        <sz val="12"/>
        <color indexed="8"/>
        <rFont val="Arial"/>
        <family val="2"/>
      </rPr>
      <t xml:space="preserve"> Add Line 14 and Line 15. </t>
    </r>
    <r>
      <rPr>
        <vertAlign val="superscript"/>
        <sz val="12"/>
        <color indexed="8"/>
        <rFont val="Arial"/>
        <family val="2"/>
      </rPr>
      <t>9 Tex. Tax Code § 26.012(13)</t>
    </r>
    <r>
      <rPr>
        <sz val="12"/>
        <color indexed="8"/>
        <rFont val="Arial"/>
        <family val="2"/>
      </rPr>
      <t xml:space="preserve">              Note: If the governing body of the school district governs a junior college district in a county with a population of more than two million, subtract the amount of taxes the governing body dedicated to the junior college district in 2020 from the result.</t>
    </r>
  </si>
  <si>
    <r>
      <rPr>
        <b/>
        <sz val="12"/>
        <rFont val="Arial"/>
        <family val="2"/>
      </rPr>
      <t xml:space="preserve">Total 2021 taxable value on the 2021 certified appraisal roll today. </t>
    </r>
    <r>
      <rPr>
        <sz val="12"/>
        <rFont val="Arial"/>
        <family val="2"/>
      </rPr>
      <t xml:space="preserve">This value includes only certified values and includes the total taxable value of homesteads with tax ceilings (will deduct in line 19).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</si>
  <si>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</si>
  <si>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</si>
  <si>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u val="single"/>
        <sz val="12"/>
        <rFont val="Arial"/>
        <family val="2"/>
      </rPr>
      <t xml:space="preserve">C. Total 2021 value. </t>
    </r>
    <r>
      <rPr>
        <u val="single"/>
        <sz val="12"/>
        <rFont val="Arial"/>
        <family val="2"/>
      </rPr>
      <t>Subtract B from A.</t>
    </r>
  </si>
  <si>
    <r>
      <rPr>
        <sz val="10"/>
        <color indexed="8"/>
        <rFont val="Times New Roman"/>
        <family val="1"/>
      </rPr>
      <t xml:space="preserve">Total value of properties under protest or not included on certified appraisal roll. </t>
    </r>
    <r>
      <rPr>
        <vertAlign val="superscript"/>
        <sz val="12"/>
        <rFont val="Arial"/>
        <family val="2"/>
      </rPr>
      <t xml:space="preserve">12 Tex. Tax Code § 26.01(c) and (d) </t>
    </r>
    <r>
      <rPr>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</si>
  <si>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</si>
  <si>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</si>
  <si>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2021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rFont val="Arial"/>
        <family val="2"/>
      </rPr>
      <t>14Tex. Tax Code § 26.01(d)</t>
    </r>
  </si>
  <si>
    <r>
      <rPr>
        <b/>
        <sz val="12"/>
        <rFont val="Arial"/>
        <family val="2"/>
      </rPr>
      <t xml:space="preserve">C. Total value under protest or not certified. </t>
    </r>
    <r>
      <rPr>
        <sz val="12"/>
        <rFont val="Arial"/>
        <family val="2"/>
      </rPr>
      <t>Add A and B.</t>
    </r>
  </si>
  <si>
    <r>
      <rPr>
        <b/>
        <sz val="12"/>
        <rFont val="Arial"/>
        <family val="2"/>
      </rPr>
      <t>2021 tax ceilings.</t>
    </r>
    <r>
      <rPr>
        <sz val="12"/>
        <rFont val="Arial"/>
        <family val="2"/>
      </rPr>
      <t xml:space="preserve"> Enter 2021 total taxable value of homesteads with tax ceilings. These include the homesteads of homeowners age 65 or older or disabled. </t>
    </r>
    <r>
      <rPr>
        <vertAlign val="superscript"/>
        <sz val="12"/>
        <rFont val="Arial"/>
        <family val="2"/>
      </rPr>
      <t xml:space="preserve">15 Tex. Tax Code § 26.012(6)(B)                                                                                     </t>
    </r>
  </si>
  <si>
    <r>
      <rPr>
        <b/>
        <sz val="12"/>
        <color indexed="8"/>
        <rFont val="Arial"/>
        <family val="2"/>
      </rPr>
      <t>2021 total taxable value.</t>
    </r>
    <r>
      <rPr>
        <sz val="12"/>
        <color indexed="8"/>
        <rFont val="Arial"/>
        <family val="2"/>
      </rPr>
      <t xml:space="preserve"> Add Lines 17C and 18C. Subtract Line 19.</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</si>
  <si>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by the school district.</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</si>
  <si>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t>
    </r>
  </si>
  <si>
    <r>
      <rPr>
        <b/>
        <sz val="12"/>
        <color indexed="8"/>
        <rFont val="Arial"/>
        <family val="2"/>
      </rPr>
      <t>Total adjustments to the 2021 taxable value.</t>
    </r>
    <r>
      <rPr>
        <sz val="12"/>
        <color indexed="8"/>
        <rFont val="Arial"/>
        <family val="2"/>
      </rPr>
      <t xml:space="preserve"> Add lines 21 and 22.</t>
    </r>
  </si>
  <si>
    <r>
      <rPr>
        <b/>
        <sz val="12"/>
        <color indexed="8"/>
        <rFont val="Arial"/>
        <family val="2"/>
      </rPr>
      <t>Adjusted 2021 taxable value.</t>
    </r>
    <r>
      <rPr>
        <sz val="12"/>
        <color indexed="8"/>
        <rFont val="Arial"/>
        <family val="2"/>
      </rPr>
      <t xml:space="preserve"> Subtract line 23 from line 20.</t>
    </r>
  </si>
  <si>
    <r>
      <rPr>
        <b/>
        <sz val="12"/>
        <color indexed="8"/>
        <rFont val="Arial"/>
        <family val="2"/>
      </rPr>
      <t>2021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</si>
  <si>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</si>
  <si>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t>
    </r>
    <r>
      <rPr>
        <b/>
        <sz val="11"/>
        <color indexed="8"/>
        <rFont val="Arial"/>
        <family val="2"/>
      </rPr>
      <t>1. Maximum Compressed Tax Rate (MCR):</t>
    </r>
    <r>
      <rPr>
        <sz val="11"/>
        <color indexed="8"/>
        <rFont val="Arial"/>
        <family val="2"/>
      </rPr>
      <t xml:space="preserve">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t>
    </r>
    <r>
      <rPr>
        <b/>
        <sz val="11"/>
        <color indexed="8"/>
        <rFont val="Arial"/>
        <family val="2"/>
      </rPr>
      <t>2. Enrichment Tax Rate (DTR):</t>
    </r>
    <r>
      <rPr>
        <sz val="11"/>
        <color indexed="8"/>
        <rFont val="Arial"/>
        <family val="2"/>
      </rPr>
      <t xml:space="preserve">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t>
    </r>
    <r>
      <rPr>
        <b/>
        <sz val="11"/>
        <color indexed="8"/>
        <rFont val="Arial"/>
        <family val="2"/>
      </rPr>
      <t xml:space="preserve">3. Debt Rate: </t>
    </r>
    <r>
      <rPr>
        <sz val="11"/>
        <color indexed="8"/>
        <rFont val="Arial"/>
        <family val="2"/>
      </rPr>
      <t>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1"/>
        <color indexed="8"/>
        <rFont val="Arial"/>
        <family val="2"/>
      </rPr>
      <t xml:space="preserve"> 22 Tex. Edu. Code §45.0021(a)</t>
    </r>
    <r>
      <rPr>
        <sz val="11"/>
        <color indexed="8"/>
        <rFont val="Arial"/>
        <family val="2"/>
      </rPr>
      <t xml:space="preserve">
If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1"/>
        <color indexed="8"/>
        <rFont val="Arial"/>
        <family val="2"/>
      </rPr>
      <t>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</si>
  <si>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</si>
  <si>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2021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</si>
  <si>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</si>
  <si>
    <t>A. Enter the district’s 2020 DTR, minus any required reduction under Education Code Section 48.202(f)</t>
  </si>
  <si>
    <t>B. Enter $.05 per $100 of taxable value</t>
  </si>
  <si>
    <r>
      <rPr>
        <b/>
        <sz val="12"/>
        <color indexed="8"/>
        <rFont val="Arial"/>
        <family val="2"/>
      </rPr>
      <t>2021 maintenance and operations (M&amp;O) tax rate.</t>
    </r>
    <r>
      <rPr>
        <sz val="12"/>
        <color indexed="8"/>
        <rFont val="Arial"/>
        <family val="2"/>
      </rPr>
      <t xml:space="preserve"> Add Lines 26 and 27.
Note: M&amp;O tax rate may not exceed the sum of $0.17 and the product of the state compression percentage multiplied by $1.00.</t>
    </r>
    <r>
      <rPr>
        <vertAlign val="superscript"/>
        <sz val="12"/>
        <color indexed="8"/>
        <rFont val="Arial"/>
        <family val="2"/>
      </rPr>
      <t xml:space="preserve"> 27 Tex. Edu. Code §45.003(e)</t>
    </r>
  </si>
  <si>
    <r>
      <rPr>
        <sz val="10"/>
        <color indexed="8"/>
        <rFont val="Times New Roman"/>
        <family val="1"/>
      </rPr>
      <t xml:space="preserve">Total 2021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</si>
  <si>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rFont val="Arial"/>
        <family val="2"/>
      </rPr>
      <t>28 Tex. Tax Code § 26.012(7)</t>
    </r>
    <r>
      <rPr>
        <sz val="12"/>
        <rFont val="Arial"/>
        <family val="2"/>
      </rPr>
      <t xml:space="preserve">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</si>
  <si>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</si>
  <si>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</si>
  <si>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</si>
  <si>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</si>
  <si>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2021 debt.</t>
    </r>
    <r>
      <rPr>
        <sz val="12"/>
        <color indexed="8"/>
        <rFont val="Arial"/>
        <family val="2"/>
      </rPr>
      <t xml:space="preserve"> Subtract line 30 from line 29D.</t>
    </r>
  </si>
  <si>
    <r>
      <rPr>
        <b/>
        <sz val="12"/>
        <color indexed="8"/>
        <rFont val="Arial"/>
        <family val="2"/>
      </rPr>
      <t>2021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</si>
  <si>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2021 anticipated collection rate certified by the collector. </t>
    </r>
    <r>
      <rPr>
        <vertAlign val="superscript"/>
        <sz val="12"/>
        <color indexed="8"/>
        <rFont val="Arial"/>
        <family val="2"/>
      </rPr>
      <t>31 Tex. Tax Code §26.04(b)</t>
    </r>
  </si>
  <si>
    <t>B. Enter the 2020 actual collection rate</t>
  </si>
  <si>
    <t>C. Enter the 2019 actual collection rate</t>
  </si>
  <si>
    <t>D. Enter the 2018 actual collection rate</t>
  </si>
  <si>
    <r>
      <rPr>
        <b/>
        <sz val="12"/>
        <color indexed="8"/>
        <rFont val="Arial"/>
        <family val="2"/>
      </rPr>
      <t>2021 total taxable value adjusted by collection rate.</t>
    </r>
    <r>
      <rPr>
        <sz val="12"/>
        <color indexed="8"/>
        <rFont val="Arial"/>
        <family val="2"/>
      </rPr>
      <t xml:space="preserve"> Divide Line 31 by Line 32.          Note: If the governing body of the school district governs a junior college district in a county with a population of more than two million, add the amount of taxes the governing body proposes to dedicate to the junior college district in 2021 to the result.</t>
    </r>
  </si>
  <si>
    <r>
      <rPr>
        <b/>
        <sz val="12"/>
        <color indexed="8"/>
        <rFont val="Arial"/>
        <family val="2"/>
      </rPr>
      <t>2021 total taxable value.</t>
    </r>
    <r>
      <rPr>
        <sz val="12"/>
        <color indexed="8"/>
        <rFont val="Arial"/>
        <family val="2"/>
      </rPr>
      <t xml:space="preserve"> Enter the amount on Line 20 of the No-New-Revenue Tax Rate Worksheet.</t>
    </r>
  </si>
  <si>
    <r>
      <rPr>
        <b/>
        <sz val="12"/>
        <color indexed="8"/>
        <rFont val="Arial"/>
        <family val="2"/>
      </rPr>
      <t>2021 debt rate.</t>
    </r>
    <r>
      <rPr>
        <sz val="12"/>
        <color indexed="8"/>
        <rFont val="Arial"/>
        <family val="2"/>
      </rPr>
      <t xml:space="preserve"> Divide Line 33 by Line 34 and multiply by $100.</t>
    </r>
  </si>
  <si>
    <r>
      <rPr>
        <b/>
        <sz val="12"/>
        <color indexed="8"/>
        <rFont val="Arial"/>
        <family val="2"/>
      </rPr>
      <t>2021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</si>
  <si>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</si>
  <si>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</si>
  <si>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</si>
  <si>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</si>
  <si>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</si>
  <si>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2021 voter-approval tax rate, adjusted for pollution control.</t>
    </r>
    <r>
      <rPr>
        <sz val="12"/>
        <color indexed="8"/>
        <rFont val="Arial"/>
        <family val="2"/>
      </rPr>
      <t xml:space="preserve"> Add line 36 and line 39.</t>
    </r>
  </si>
  <si>
    <t>SECTION 4: Voter-Approval Tax Rate Adjustment in Year Following Disaster</t>
  </si>
  <si>
    <r>
      <rPr>
        <sz val="10"/>
        <color indexed="8"/>
        <rFont val="Times New Roman"/>
        <family val="1"/>
      </rPr>
      <t xml:space="preserve">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 </t>
    </r>
    <r>
      <rPr>
        <vertAlign val="superscript"/>
        <sz val="12"/>
        <color indexed="8"/>
        <rFont val="Arial"/>
        <family val="2"/>
      </rPr>
      <t>35 Tex. Tax Code §26.042(f) and Tex. Edu. Code § 45.0032(d)</t>
    </r>
    <r>
      <rPr>
        <sz val="12"/>
        <color indexed="8"/>
        <rFont val="Arial"/>
        <family val="2"/>
      </rPr>
      <t xml:space="preserve"> As such, it must reduce its voter-approval tax rate for the current tax year.
</t>
    </r>
    <r>
      <rPr>
        <b/>
        <sz val="12"/>
        <color indexed="8"/>
        <rFont val="Arial"/>
        <family val="2"/>
      </rPr>
      <t>NOTE: This section will not apply to any taxing units in 2021.</t>
    </r>
    <r>
      <rPr>
        <sz val="12"/>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</si>
  <si>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Prior Year Disaster Adjustment Worksheet</t>
  </si>
  <si>
    <r>
      <rPr>
        <b/>
        <sz val="12"/>
        <color indexed="8"/>
        <rFont val="Arial"/>
        <family val="2"/>
      </rPr>
      <t>2020 adopted tax rate.</t>
    </r>
    <r>
      <rPr>
        <sz val="12"/>
        <color indexed="8"/>
        <rFont val="Arial"/>
        <family val="2"/>
      </rPr>
      <t xml:space="preserve"> Enter the rate in Line 4 of the No-New-Revenue Tax Rate Worksheet.</t>
    </r>
  </si>
  <si>
    <r>
      <rPr>
        <b/>
        <sz val="12"/>
        <color indexed="8"/>
        <rFont val="Arial"/>
        <family val="2"/>
      </rPr>
      <t>2020 voter-approval tax rate.</t>
    </r>
    <r>
      <rPr>
        <sz val="12"/>
        <color indexed="8"/>
        <rFont val="Arial"/>
        <family val="2"/>
      </rPr>
      <t xml:space="preserve"> If the school district adopted a tax rate above the 2020 voter-approval tax rate without holding an election due to a disaster, enter the voter-approval tax rate from the prior year’s worksheet.</t>
    </r>
  </si>
  <si>
    <r>
      <rPr>
        <b/>
        <sz val="12"/>
        <color indexed="8"/>
        <rFont val="Arial"/>
        <family val="2"/>
      </rPr>
      <t>Increase in 2020 tax rate due to disaster (disaster pennies).</t>
    </r>
    <r>
      <rPr>
        <sz val="12"/>
        <color indexed="8"/>
        <rFont val="Arial"/>
        <family val="2"/>
      </rPr>
      <t xml:space="preserve"> Subtract Line 42 from Line 41.</t>
    </r>
  </si>
  <si>
    <r>
      <rPr>
        <b/>
        <sz val="12"/>
        <color indexed="8"/>
        <rFont val="Arial"/>
        <family val="2"/>
      </rPr>
      <t>2021 voter-approval tax rate, adjusted for prior year disaster.</t>
    </r>
    <r>
      <rPr>
        <sz val="12"/>
        <color indexed="8"/>
        <rFont val="Arial"/>
        <family val="2"/>
      </rPr>
      <t xml:space="preserve"> Subtract Line 43 from one of the following lines (as applicable): Line 36 or Line 40 (school districts with pollution control).</t>
    </r>
  </si>
  <si>
    <t>SECTION 5: Total Tax Rate</t>
  </si>
  <si>
    <t>Indicate the applicable total tax rates as calculated above.</t>
  </si>
  <si>
    <t>No-New-Revenue Tax Rate</t>
  </si>
  <si>
    <t>Enter the 2021 NNR tax rate from: Line 25.</t>
  </si>
  <si>
    <t>Voter-Approval Tax Rate</t>
  </si>
  <si>
    <t>As applicable, enter the 2021 voter-approval tax rate from Line 36, Line 40 or Line 44.</t>
  </si>
  <si>
    <t>SECTION 6: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</si>
  <si>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36 Tex. Tax Code §26.04(c)</t>
    </r>
  </si>
  <si>
    <t>print here</t>
  </si>
  <si>
    <t>Printed Name of School District Representative</t>
  </si>
  <si>
    <t>sign here</t>
  </si>
  <si>
    <t>School District Representative</t>
  </si>
  <si>
    <t>Date</t>
  </si>
  <si>
    <t>For more information, visit our website: comptroller.texas.gov/taxes/property-tax</t>
  </si>
  <si>
    <t>50-859      07-21/7</t>
  </si>
  <si>
    <r>
      <rPr>
        <sz val="10"/>
        <color indexed="8"/>
        <rFont val="Times New Roman"/>
        <family val="1"/>
      </rPr>
      <t xml:space="preserve">Form </t>
    </r>
    <r>
      <rPr>
        <b/>
        <sz val="11"/>
        <color indexed="9"/>
        <rFont val="Times New Roman"/>
        <family val="1"/>
      </rPr>
      <t>50-884</t>
    </r>
  </si>
  <si>
    <t xml:space="preserve">2021 Tax Rate Calculation Worksheet </t>
  </si>
  <si>
    <t>updated 07/26/21</t>
  </si>
  <si>
    <t xml:space="preserve">School Districts with Chapter 313 Agreements </t>
  </si>
  <si>
    <t>Taxing Unit's Address, City, State, Zip Code</t>
  </si>
  <si>
    <t>Taxing Unit's Website Address</t>
  </si>
  <si>
    <r>
      <rPr>
        <sz val="10"/>
        <color indexed="8"/>
        <rFont val="Times New Roman"/>
        <family val="1"/>
      </rPr>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t>
    </r>
    <r>
      <rPr>
        <b/>
        <sz val="10"/>
        <rFont val="Arial"/>
        <family val="2"/>
      </rPr>
      <t>school districts with Chapter 313 agreements only</t>
    </r>
    <r>
      <rPr>
        <sz val="10"/>
        <rFont val="Arial"/>
        <family val="2"/>
      </rPr>
      <t xml:space="preserve">.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r>
  </si>
  <si>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</si>
  <si>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</si>
  <si>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t>Effective Tax Rate Activity</t>
  </si>
  <si>
    <r>
      <rPr>
        <b/>
        <sz val="12"/>
        <rFont val="Arial"/>
        <family val="2"/>
      </rPr>
      <t>2020 total I&amp;S taxable value.</t>
    </r>
    <r>
      <rPr>
        <sz val="12"/>
        <rFont val="Arial"/>
        <family val="2"/>
      </rPr>
      <t xml:space="preserve"> Enter the amount of 2020 taxable value on the 2020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</si>
  <si>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2020 tax ceilings.</t>
    </r>
    <r>
      <rPr>
        <sz val="12"/>
        <color indexed="8"/>
        <rFont val="Arial"/>
        <family val="2"/>
      </rPr>
      <t xml:space="preserve"> Enter 2020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</si>
  <si>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2020 adjusted I&amp;S taxable value</t>
    </r>
    <r>
      <rPr>
        <sz val="12"/>
        <color indexed="8"/>
        <rFont val="Arial"/>
        <family val="2"/>
      </rPr>
      <t xml:space="preserve">. Subtract Line 2 from Line 1. </t>
    </r>
  </si>
  <si>
    <t xml:space="preserve">2020 taxable value not subject M&amp;O taxation, due to limitation under Tax Code Chapter 313. 
</t>
  </si>
  <si>
    <r>
      <rPr>
        <b/>
        <sz val="11"/>
        <rFont val="Arial"/>
        <family val="2"/>
      </rPr>
      <t>A. 2020 I&amp;S value of property subject to Chapter 313 agreement.</t>
    </r>
    <r>
      <rPr>
        <sz val="11"/>
        <rFont val="Arial"/>
        <family val="2"/>
      </rPr>
      <t xml:space="preserve"> Enter the total 2020 appraised value of property subject to a Chapter 313 agreement:</t>
    </r>
  </si>
  <si>
    <r>
      <rPr>
        <b/>
        <sz val="11"/>
        <rFont val="Arial"/>
        <family val="2"/>
      </rPr>
      <t>B. 2020 M&amp;O value of property subject to Chapter 313 agreement.</t>
    </r>
    <r>
      <rPr>
        <sz val="11"/>
        <rFont val="Arial"/>
        <family val="2"/>
      </rPr>
      <t xml:space="preserve"> Enter the total 2020 limited value of property subject to a Chapter 313 agreement:                    </t>
    </r>
  </si>
  <si>
    <t xml:space="preserve">C. Subtract B from A. </t>
  </si>
  <si>
    <r>
      <rPr>
        <b/>
        <sz val="12"/>
        <color indexed="8"/>
        <rFont val="Arial"/>
        <family val="2"/>
      </rPr>
      <t>Preliminary 2020 adjusted M&amp;O taxable value.</t>
    </r>
    <r>
      <rPr>
        <sz val="12"/>
        <color indexed="8"/>
        <rFont val="Arial"/>
        <family val="2"/>
      </rPr>
      <t xml:space="preserve"> Subtract Line 4C from Line 3.</t>
    </r>
  </si>
  <si>
    <r>
      <rPr>
        <b/>
        <sz val="12"/>
        <color indexed="8"/>
        <rFont val="Arial"/>
        <family val="2"/>
      </rPr>
      <t>2020 total adopted tax rate.</t>
    </r>
    <r>
      <rPr>
        <sz val="12"/>
        <color indexed="8"/>
        <rFont val="Arial"/>
        <family val="2"/>
      </rPr>
      <t xml:space="preserve"> Separate the 2020 adopted tax rate into its two components. </t>
    </r>
  </si>
  <si>
    <t xml:space="preserve">A. 2020 M&amp;O tax rate     : </t>
  </si>
  <si>
    <t xml:space="preserve">B. 2020 I&amp;S or debt rate: </t>
  </si>
  <si>
    <t>2021 Tax Rate Calculation Worksheet – School Districts</t>
  </si>
  <si>
    <t>Form 50-884</t>
  </si>
  <si>
    <t xml:space="preserve">2020 taxable value lost because court appeals of ARB decisions reduced 2020 appraised value.                                                          
</t>
  </si>
  <si>
    <t xml:space="preserve">A. Original 2020 ARB values:                                                    </t>
  </si>
  <si>
    <t xml:space="preserve">B. 2020 disputed value:                                                   </t>
  </si>
  <si>
    <r>
      <rPr>
        <sz val="10"/>
        <color indexed="8"/>
        <rFont val="Times New Roman"/>
        <family val="1"/>
      </rPr>
      <t xml:space="preserve">C. 2020 value loss. </t>
    </r>
    <r>
      <rPr>
        <sz val="12"/>
        <rFont val="Arial"/>
        <family val="2"/>
      </rPr>
      <t>Subtract B from A.</t>
    </r>
    <r>
      <rPr>
        <vertAlign val="superscript"/>
        <sz val="12"/>
        <rFont val="Arial"/>
        <family val="2"/>
      </rPr>
      <t xml:space="preserve">3 Tex. Tax Code § 26.012(13) </t>
    </r>
  </si>
  <si>
    <t>2020 taxable value subject to an appeal under Chapter 42, as of July 25</t>
  </si>
  <si>
    <t xml:space="preserve">B. 2020 productivity or special appraised value:                           </t>
  </si>
  <si>
    <r>
      <rPr>
        <sz val="10"/>
        <color indexed="8"/>
        <rFont val="Times New Roman"/>
        <family val="1"/>
      </rPr>
      <t xml:space="preserve">C. 2020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</si>
  <si>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2020 Chapter 42 related adjusted values </t>
    </r>
    <r>
      <rPr>
        <sz val="12"/>
        <rFont val="Arial"/>
        <family val="2"/>
      </rPr>
      <t xml:space="preserve">Add Line 7C and 8C. </t>
    </r>
  </si>
  <si>
    <r>
      <rPr>
        <b/>
        <sz val="12"/>
        <color indexed="8"/>
        <rFont val="Arial"/>
        <family val="2"/>
      </rPr>
      <t>2020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</si>
  <si>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2020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</si>
  <si>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2020 taxable value of property in territory the school deannexed after Jan. 1, 2020.</t>
    </r>
    <r>
      <rPr>
        <sz val="12"/>
        <color indexed="8"/>
        <rFont val="Arial"/>
        <family val="2"/>
      </rPr>
      <t xml:space="preserve"> Enter the 2020 value of property in deannexed territory.</t>
    </r>
    <r>
      <rPr>
        <vertAlign val="superscript"/>
        <sz val="12"/>
        <color indexed="8"/>
        <rFont val="Arial"/>
        <family val="2"/>
      </rPr>
      <t>5 Tex. Tax Code § 26.012(15)</t>
    </r>
    <r>
      <rPr>
        <sz val="12"/>
        <color indexed="8"/>
        <rFont val="Arial"/>
        <family val="2"/>
      </rPr>
      <t xml:space="preserve">  </t>
    </r>
  </si>
  <si>
    <r>
      <rPr>
        <b/>
        <sz val="11"/>
        <color indexed="8"/>
        <rFont val="Arial"/>
        <family val="2"/>
      </rPr>
      <t>2020 taxable value lost because property first qualified for an exemption in 2021.</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2021 does not create a new exemption or reduce taxable value. </t>
    </r>
  </si>
  <si>
    <r>
      <rPr>
        <b/>
        <sz val="12"/>
        <color indexed="8"/>
        <rFont val="Arial"/>
        <family val="2"/>
      </rPr>
      <t>A. Absolute exemptions.</t>
    </r>
    <r>
      <rPr>
        <sz val="12"/>
        <color indexed="8"/>
        <rFont val="Arial"/>
        <family val="2"/>
      </rPr>
      <t xml:space="preserve"> Use 2020 market value:</t>
    </r>
  </si>
  <si>
    <r>
      <rPr>
        <b/>
        <sz val="12"/>
        <color indexed="8"/>
        <rFont val="Arial"/>
        <family val="2"/>
      </rPr>
      <t>B. Partial exemptions.</t>
    </r>
    <r>
      <rPr>
        <sz val="12"/>
        <color indexed="8"/>
        <rFont val="Arial"/>
        <family val="2"/>
      </rPr>
      <t xml:space="preserve"> 2021 exemption amount or 2021 percentage exemption times 2020 value:</t>
    </r>
  </si>
  <si>
    <r>
      <rPr>
        <b/>
        <sz val="12"/>
        <color indexed="8"/>
        <rFont val="Arial"/>
        <family val="2"/>
      </rPr>
      <t xml:space="preserve">C. Value loss. Add A and B. </t>
    </r>
    <r>
      <rPr>
        <vertAlign val="superscript"/>
        <sz val="12"/>
        <color indexed="8"/>
        <rFont val="Arial"/>
        <family val="2"/>
      </rPr>
      <t xml:space="preserve">6 Tex. Tax Code § 26.012(15) </t>
    </r>
  </si>
  <si>
    <r>
      <rPr>
        <b/>
        <sz val="12"/>
        <color indexed="8"/>
        <rFont val="Arial"/>
        <family val="2"/>
      </rPr>
      <t>2020 taxable value lost because property first qualified for agricultural appraisal (1-d or 1-d-1), timber appraisal, recreational/scenic appraisal or public access airport special appraisal in 2021.</t>
    </r>
    <r>
      <rPr>
        <sz val="12"/>
        <color indexed="8"/>
        <rFont val="Arial"/>
        <family val="2"/>
      </rPr>
      <t xml:space="preserve"> Use only properties that qualified in 2021 for the first time; do not use properties that qualified in 2020.</t>
    </r>
  </si>
  <si>
    <t>A. 2020 market value:</t>
  </si>
  <si>
    <t>B. 2021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</si>
  <si>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</si>
  <si>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</si>
  <si>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b/>
        <sz val="12"/>
        <rFont val="Arial"/>
        <family val="2"/>
      </rPr>
      <t>Adjusted 2020 M&amp;O taxable value.</t>
    </r>
    <r>
      <rPr>
        <sz val="12"/>
        <rFont val="Arial"/>
        <family val="2"/>
      </rPr>
      <t xml:space="preserve"> Subtract Line 15 from Line 10.                                        Note: If the governing body of the school district governs a junior college district in a county with a population of more than two million, subtract the amount of M&amp;O taxes the governing body dedicated to the junior college district in 2020 from the result. </t>
    </r>
  </si>
  <si>
    <r>
      <rPr>
        <b/>
        <sz val="12"/>
        <rFont val="Arial"/>
        <family val="2"/>
      </rPr>
      <t>Adjusted 2020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2020 from the result. </t>
    </r>
  </si>
  <si>
    <r>
      <rPr>
        <b/>
        <sz val="12"/>
        <rFont val="Arial"/>
        <family val="2"/>
      </rPr>
      <t>Adjusted 2020 total M&amp;O levy.</t>
    </r>
    <r>
      <rPr>
        <sz val="12"/>
        <rFont val="Arial"/>
        <family val="2"/>
      </rPr>
      <t xml:space="preserve"> Multiply Line 6A by Line 16 and divide by $100. </t>
    </r>
  </si>
  <si>
    <t xml:space="preserve">No-New-Revenue Tax Rate Worksheet </t>
  </si>
  <si>
    <r>
      <rPr>
        <b/>
        <sz val="12"/>
        <rFont val="Arial"/>
        <family val="2"/>
      </rPr>
      <t>Adjusted 2020 total I&amp;S levy.</t>
    </r>
    <r>
      <rPr>
        <sz val="12"/>
        <rFont val="Arial"/>
        <family val="2"/>
      </rPr>
      <t xml:space="preserve"> Multiply Line 6B by Line 17 and divide by $100. 
</t>
    </r>
  </si>
  <si>
    <r>
      <rPr>
        <b/>
        <sz val="12"/>
        <rFont val="Arial"/>
        <family val="2"/>
      </rPr>
      <t>Taxes refunded for years preceding tax year 2020.</t>
    </r>
    <r>
      <rPr>
        <sz val="12"/>
        <rFont val="Arial"/>
        <family val="2"/>
      </rPr>
      <t xml:space="preserve"> Enter the amount of taxes refunded by the district for tax years preceding tax year 2020. Types of refunds include court decisions, Tax Code Section 25.25(b) and (c) corrections and Tax Code Section 31.11 payment errors. Do not
include refunds for tax year 2020. This line applies only to tax years preceding tax year 2020</t>
    </r>
    <r>
      <rPr>
        <vertAlign val="superscript"/>
        <sz val="12"/>
        <rFont val="Arial"/>
        <family val="2"/>
      </rPr>
      <t xml:space="preserve">.8 Tex. Tax Code § 26.012(13) </t>
    </r>
  </si>
  <si>
    <t>A. M&amp;O taxes refunded for tax years preceding tax year 2020:</t>
  </si>
  <si>
    <t>B. I&amp;S taxes refunded for tax years preceding tax year 2020:</t>
  </si>
  <si>
    <r>
      <rPr>
        <b/>
        <sz val="12"/>
        <color indexed="8"/>
        <rFont val="Arial"/>
        <family val="2"/>
      </rPr>
      <t>Adjusted 2020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</si>
  <si>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2020 I&amp;S levy with refunds.</t>
    </r>
    <r>
      <rPr>
        <sz val="12"/>
        <color indexed="8"/>
        <rFont val="Arial"/>
        <family val="2"/>
      </rPr>
      <t xml:space="preserve"> Add Lines 19 and 20B. </t>
    </r>
    <r>
      <rPr>
        <vertAlign val="superscript"/>
        <sz val="12"/>
        <color indexed="8"/>
        <rFont val="Arial"/>
        <family val="2"/>
      </rPr>
      <t xml:space="preserve">10 Tex. Tax Code § 26.012(13) </t>
    </r>
  </si>
  <si>
    <r>
      <rPr>
        <b/>
        <sz val="12"/>
        <color indexed="8"/>
        <rFont val="Arial"/>
        <family val="2"/>
      </rPr>
      <t>Total 2021 I&amp;S taxable value on the 2021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</si>
  <si>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</si>
  <si>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</si>
  <si>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2021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</si>
  <si>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</si>
  <si>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2021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</si>
  <si>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2021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</si>
  <si>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</si>
  <si>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2021 tax ceilings and new property value for Chapter 313 limitations. </t>
  </si>
  <si>
    <r>
      <rPr>
        <b/>
        <sz val="12"/>
        <color indexed="8"/>
        <rFont val="Arial"/>
        <family val="2"/>
      </rPr>
      <t>A. 2021 tax ceilings.</t>
    </r>
    <r>
      <rPr>
        <sz val="12"/>
        <color indexed="8"/>
        <rFont val="Arial"/>
        <family val="2"/>
      </rPr>
      <t xml:space="preserve"> Enter 2021 total taxable value of homesteads with tax ceilings. These include the homesteads of homeowners age 65 or older or disable </t>
    </r>
    <r>
      <rPr>
        <vertAlign val="superscript"/>
        <sz val="12"/>
        <color indexed="8"/>
        <rFont val="Arial"/>
        <family val="2"/>
      </rPr>
      <t xml:space="preserve">16 Tex. Tax Code § 26.012(6)((A)(i) </t>
    </r>
  </si>
  <si>
    <r>
      <rPr>
        <b/>
        <sz val="12"/>
        <color indexed="8"/>
        <rFont val="Arial"/>
        <family val="2"/>
      </rPr>
      <t>B. 2021 Chapter 313 new property value.</t>
    </r>
    <r>
      <rPr>
        <sz val="12"/>
        <color indexed="8"/>
        <rFont val="Arial"/>
        <family val="2"/>
      </rPr>
      <t xml:space="preserve"> Enter 2021 new property value of property subject to Chapter 313 agreements.</t>
    </r>
    <r>
      <rPr>
        <vertAlign val="superscript"/>
        <sz val="12"/>
        <color indexed="8"/>
        <rFont val="Arial"/>
        <family val="2"/>
      </rPr>
      <t xml:space="preserve"> 17 Tex. Tax Code § 26.012(6)((A)(ii)  </t>
    </r>
  </si>
  <si>
    <t xml:space="preserve">C. Add A and B. </t>
  </si>
  <si>
    <r>
      <rPr>
        <b/>
        <sz val="12"/>
        <color indexed="8"/>
        <rFont val="Arial"/>
        <family val="2"/>
      </rPr>
      <t xml:space="preserve">2021 total I&amp;S taxable value. </t>
    </r>
    <r>
      <rPr>
        <sz val="12"/>
        <color indexed="8"/>
        <rFont val="Arial"/>
        <family val="2"/>
      </rPr>
      <t xml:space="preserve">Add Lines 23C and 24C. Subtract Line 25C. </t>
    </r>
  </si>
  <si>
    <t xml:space="preserve">2021 taxable value not subject M&amp;O taxation, due to limitation under Chapter 313. </t>
  </si>
  <si>
    <r>
      <rPr>
        <b/>
        <sz val="12"/>
        <color indexed="8"/>
        <rFont val="Arial"/>
        <family val="2"/>
      </rPr>
      <t>A.</t>
    </r>
    <r>
      <rPr>
        <sz val="12"/>
        <color indexed="8"/>
        <rFont val="Arial"/>
        <family val="2"/>
      </rPr>
      <t xml:space="preserve"> 2021 I&amp;S value of property subject to Chapter 313 agreement. Enter the total 2021 appraised value of property subject to a Chapter 313 agreement.</t>
    </r>
  </si>
  <si>
    <r>
      <rPr>
        <b/>
        <sz val="12"/>
        <color indexed="8"/>
        <rFont val="Arial"/>
        <family val="2"/>
      </rPr>
      <t>B.</t>
    </r>
    <r>
      <rPr>
        <sz val="12"/>
        <color indexed="8"/>
        <rFont val="Arial"/>
        <family val="2"/>
      </rPr>
      <t xml:space="preserve"> 2021 M&amp;O value of property subject to Chapter 313 agreement. Enter the total 2021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</si>
  <si>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</si>
  <si>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2021 total M&amp;O taxable value. </t>
    </r>
    <r>
      <rPr>
        <sz val="12"/>
        <color indexed="8"/>
        <rFont val="Arial"/>
        <family val="2"/>
      </rPr>
      <t xml:space="preserve">Subtract Line 27C from Line 26. </t>
    </r>
  </si>
  <si>
    <r>
      <rPr>
        <sz val="10"/>
        <color indexed="8"/>
        <rFont val="Times New Roman"/>
        <family val="1"/>
      </rPr>
      <t xml:space="preserve">Total 2021 taxable value of properties in territory annexed after Jan. 1, 2020. </t>
    </r>
    <r>
      <rPr>
        <sz val="12"/>
        <color indexed="8"/>
        <rFont val="Arial"/>
        <family val="2"/>
      </rPr>
      <t xml:space="preserve">Include both real and personal property. Enter the 2021 value of property in territory annexed by the school district. </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</si>
  <si>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2020, and be located in a new improvement. </t>
    </r>
  </si>
  <si>
    <r>
      <rPr>
        <b/>
        <sz val="12"/>
        <color indexed="8"/>
        <rFont val="Arial"/>
        <family val="2"/>
      </rPr>
      <t>Total adjustments to the 2021 taxable value.</t>
    </r>
    <r>
      <rPr>
        <sz val="12"/>
        <color indexed="8"/>
        <rFont val="Arial"/>
        <family val="2"/>
      </rPr>
      <t xml:space="preserve"> Add Line 29 and Line 30. </t>
    </r>
  </si>
  <si>
    <r>
      <rPr>
        <b/>
        <sz val="12"/>
        <color indexed="8"/>
        <rFont val="Arial"/>
        <family val="2"/>
      </rPr>
      <t>Adjusted 2021 M&amp;O taxable value.</t>
    </r>
    <r>
      <rPr>
        <sz val="12"/>
        <color indexed="8"/>
        <rFont val="Arial"/>
        <family val="2"/>
      </rPr>
      <t xml:space="preserve"> Subtract Line 31 from Line 28. </t>
    </r>
  </si>
  <si>
    <r>
      <rPr>
        <b/>
        <sz val="12"/>
        <color indexed="8"/>
        <rFont val="Arial"/>
        <family val="2"/>
      </rPr>
      <t>Adjusted 2021 I&amp;S taxable value.</t>
    </r>
    <r>
      <rPr>
        <sz val="12"/>
        <color indexed="8"/>
        <rFont val="Arial"/>
        <family val="2"/>
      </rPr>
      <t xml:space="preserve"> Subtract Line 31 from Line 26. </t>
    </r>
  </si>
  <si>
    <r>
      <rPr>
        <b/>
        <sz val="12"/>
        <rFont val="Arial"/>
        <family val="2"/>
      </rPr>
      <t>2021 NNR M&amp;O tax rate.</t>
    </r>
    <r>
      <rPr>
        <sz val="12"/>
        <rFont val="Arial"/>
        <family val="2"/>
      </rPr>
      <t xml:space="preserve"> Divide line 21 by line 32 and multiply by $100.                              Please consult with counsel before using this rate for the purposes of Tax Code § 26.05(b).</t>
    </r>
  </si>
  <si>
    <r>
      <rPr>
        <b/>
        <sz val="12"/>
        <rFont val="Arial"/>
        <family val="2"/>
      </rPr>
      <t>2021 NNR I&amp;S tax rate.</t>
    </r>
    <r>
      <rPr>
        <sz val="12"/>
        <rFont val="Arial"/>
        <family val="2"/>
      </rPr>
      <t xml:space="preserve"> Divide line 22 by line 33 and multiply by $100. </t>
    </r>
  </si>
  <si>
    <r>
      <rPr>
        <b/>
        <sz val="12"/>
        <color indexed="8"/>
        <rFont val="Arial"/>
        <family val="2"/>
      </rPr>
      <t>2021 NNR total tax rate.</t>
    </r>
    <r>
      <rPr>
        <sz val="12"/>
        <color indexed="8"/>
        <rFont val="Arial"/>
        <family val="2"/>
      </rPr>
      <t xml:space="preserve"> Add Line 34 and Line 35. </t>
    </r>
  </si>
  <si>
    <t>SECTION 2: Voter 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</si>
  <si>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rates.18 Tex. Tax Code §26.08(n)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20 Tex. Tax Code §26.08(j) and Tex. Edu. Code §45.0032</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 xml:space="preserve">21 Tex. Edu. Code §§48.202(a-1)(2) and 48.202(f )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t>
    </r>
    <r>
      <rPr>
        <vertAlign val="superscript"/>
        <sz val="12"/>
        <color indexed="8"/>
        <rFont val="Arial"/>
        <family val="2"/>
      </rPr>
      <t xml:space="preserve"> 22 Tex. Edu. Code §45.0021(a) </t>
    </r>
    <r>
      <rPr>
        <sz val="12"/>
        <color indexed="8"/>
        <rFont val="Arial"/>
        <family val="2"/>
      </rPr>
      <t xml:space="preserve">
A school district may adopt a M&amp;O tax rate that exceeds the MCR in order to maintain the 2021-2021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t>
    </r>
    <r>
      <rPr>
        <vertAlign val="superscript"/>
        <sz val="12"/>
        <color indexed="8"/>
        <rFont val="Arial"/>
        <family val="2"/>
      </rPr>
      <t xml:space="preserve"> 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</si>
  <si>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</si>
  <si>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2021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t>
    </r>
    <r>
      <rPr>
        <vertAlign val="superscript"/>
        <sz val="12"/>
        <color indexed="8"/>
        <rFont val="Arial"/>
        <family val="2"/>
      </rPr>
      <t xml:space="preserve">25 Tex. Edu. Code §§48.255, 48.2551(b)(1) and (b)(2) </t>
    </r>
  </si>
  <si>
    <r>
      <rPr>
        <b/>
        <sz val="12"/>
        <color indexed="8"/>
        <rFont val="Arial"/>
        <family val="2"/>
      </rPr>
      <t>2021 enrichment tax rate (DTR).</t>
    </r>
    <r>
      <rPr>
        <sz val="12"/>
        <color indexed="8"/>
        <rFont val="Arial"/>
        <family val="2"/>
      </rPr>
      <t xml:space="preserve"> Enter the greater of A and B. </t>
    </r>
    <r>
      <rPr>
        <vertAlign val="superscript"/>
        <sz val="12"/>
        <color indexed="8"/>
        <rFont val="Arial"/>
        <family val="2"/>
      </rPr>
      <t>26 Tex. Tax Code §26.08(n)(2)</t>
    </r>
    <r>
      <rPr>
        <sz val="12"/>
        <color indexed="8"/>
        <rFont val="Arial"/>
        <family val="2"/>
      </rPr>
      <t xml:space="preserve"> </t>
    </r>
  </si>
  <si>
    <r>
      <rPr>
        <b/>
        <sz val="12"/>
        <color indexed="8"/>
        <rFont val="Arial"/>
        <family val="2"/>
      </rPr>
      <t>A.</t>
    </r>
    <r>
      <rPr>
        <sz val="12"/>
        <color indexed="8"/>
        <rFont val="Arial"/>
        <family val="2"/>
      </rPr>
      <t xml:space="preserve"> Enter the district’s 2020 DTR, minus any required reduction under Education Code Section 48.202(f )</t>
    </r>
  </si>
  <si>
    <r>
      <rPr>
        <b/>
        <sz val="12"/>
        <color indexed="8"/>
        <rFont val="Arial"/>
        <family val="2"/>
      </rPr>
      <t>B.</t>
    </r>
    <r>
      <rPr>
        <sz val="12"/>
        <color indexed="8"/>
        <rFont val="Arial"/>
        <family val="2"/>
      </rPr>
      <t xml:space="preserve"> Enter $0.05 per $100 of taxable</t>
    </r>
  </si>
  <si>
    <r>
      <rPr>
        <b/>
        <sz val="12"/>
        <color indexed="8"/>
        <rFont val="Arial"/>
        <family val="2"/>
      </rPr>
      <t>2021 maintenance and operations (M&amp;O) tax rate (TR).</t>
    </r>
    <r>
      <rPr>
        <sz val="12"/>
        <color indexed="8"/>
        <rFont val="Arial"/>
        <family val="2"/>
      </rPr>
      <t xml:space="preserve"> Add Lines 37 and 38.
Note: M&amp;O tax rate may not exceed the sum of $0.17 and the product of the state compression percentage multiplied by $1.00.</t>
    </r>
    <r>
      <rPr>
        <vertAlign val="superscript"/>
        <sz val="12"/>
        <color indexed="8"/>
        <rFont val="Arial"/>
        <family val="2"/>
      </rPr>
      <t xml:space="preserve"> 27 Tex. Edu. Code §45.003(e)</t>
    </r>
    <r>
      <rPr>
        <sz val="12"/>
        <color indexed="8"/>
        <rFont val="Arial"/>
        <family val="2"/>
      </rPr>
      <t xml:space="preserve"> </t>
    </r>
  </si>
  <si>
    <r>
      <rPr>
        <b/>
        <sz val="12"/>
        <color indexed="8"/>
        <rFont val="Arial"/>
        <family val="2"/>
      </rPr>
      <t>Total 2021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</si>
  <si>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2"/>
        <color indexed="8"/>
        <rFont val="Arial"/>
        <family val="2"/>
      </rPr>
      <t>28 Tex. Tax Code §§26.012(10) and 26.04(b)</t>
    </r>
    <r>
      <rPr>
        <sz val="12"/>
        <color indexed="8"/>
        <rFont val="Arial"/>
        <family val="2"/>
      </rPr>
      <t xml:space="preserve">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</si>
  <si>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</si>
  <si>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</si>
  <si>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</si>
  <si>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</si>
  <si>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2021 debt.</t>
    </r>
    <r>
      <rPr>
        <sz val="12"/>
        <color indexed="8"/>
        <rFont val="Arial"/>
        <family val="2"/>
      </rPr>
      <t xml:space="preserve"> Subtract line 41 from line 40D. </t>
    </r>
  </si>
  <si>
    <r>
      <rPr>
        <b/>
        <sz val="12"/>
        <color indexed="8"/>
        <rFont val="Arial"/>
        <family val="2"/>
      </rPr>
      <t>2021 anticipated collection rate.</t>
    </r>
    <r>
      <rPr>
        <sz val="12"/>
        <color indexed="8"/>
        <rFont val="Arial"/>
        <family val="2"/>
      </rPr>
      <t xml:space="preserv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</si>
  <si>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2021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</si>
  <si>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2020 actual collection rates.</t>
    </r>
  </si>
  <si>
    <r>
      <rPr>
        <b/>
        <sz val="12"/>
        <color indexed="8"/>
        <rFont val="Arial"/>
        <family val="2"/>
      </rPr>
      <t>C.</t>
    </r>
    <r>
      <rPr>
        <sz val="12"/>
        <color indexed="8"/>
        <rFont val="Arial"/>
        <family val="2"/>
      </rPr>
      <t xml:space="preserve"> Enter the 2019 actual collection rate</t>
    </r>
  </si>
  <si>
    <r>
      <rPr>
        <b/>
        <sz val="12"/>
        <color indexed="8"/>
        <rFont val="Arial"/>
        <family val="2"/>
      </rPr>
      <t>D.</t>
    </r>
    <r>
      <rPr>
        <sz val="12"/>
        <color indexed="8"/>
        <rFont val="Arial"/>
        <family val="2"/>
      </rPr>
      <t xml:space="preserve"> Enter the 2018 actual collection rate</t>
    </r>
  </si>
  <si>
    <r>
      <rPr>
        <b/>
        <sz val="12"/>
        <color indexed="8"/>
        <rFont val="Arial"/>
        <family val="2"/>
      </rPr>
      <t>2021 debt adjusted for collections.</t>
    </r>
    <r>
      <rPr>
        <sz val="12"/>
        <color indexed="8"/>
        <rFont val="Arial"/>
        <family val="2"/>
      </rPr>
      <t xml:space="preserve"> Divide Line 42 by Line 43. </t>
    </r>
  </si>
  <si>
    <r>
      <rPr>
        <b/>
        <sz val="12"/>
        <color indexed="8"/>
        <rFont val="Arial"/>
        <family val="2"/>
      </rPr>
      <t>2021 total taxable value.</t>
    </r>
    <r>
      <rPr>
        <sz val="12"/>
        <color indexed="8"/>
        <rFont val="Arial"/>
        <family val="2"/>
      </rPr>
      <t xml:space="preserve"> Enter the amount on Line 26 of the No-New-Revenue Tax Rate Worksheet. </t>
    </r>
  </si>
  <si>
    <r>
      <rPr>
        <b/>
        <sz val="12"/>
        <color indexed="8"/>
        <rFont val="Arial"/>
        <family val="2"/>
      </rPr>
      <t>2021 debt rate.</t>
    </r>
    <r>
      <rPr>
        <sz val="12"/>
        <color indexed="8"/>
        <rFont val="Arial"/>
        <family val="2"/>
      </rPr>
      <t xml:space="preserve"> Divide Line 44 by Line 45 and multiply by $100. </t>
    </r>
  </si>
  <si>
    <r>
      <rPr>
        <b/>
        <sz val="12"/>
        <color indexed="8"/>
        <rFont val="Arial"/>
        <family val="2"/>
      </rPr>
      <t>2021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</si>
  <si>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</si>
  <si>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</si>
  <si>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</si>
  <si>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</si>
  <si>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</si>
  <si>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2021 voter-approval tax rate, adjusted for pollution control.</t>
    </r>
    <r>
      <rPr>
        <sz val="12"/>
        <color indexed="8"/>
        <rFont val="Arial"/>
        <family val="2"/>
      </rPr>
      <t xml:space="preserve"> Add line 50 and line 47. </t>
    </r>
  </si>
  <si>
    <t>SECTION 4: Voter Approval Tax Rate Adjustment in Year Following Disaster</t>
  </si>
  <si>
    <r>
      <rPr>
        <sz val="10"/>
        <color indexed="8"/>
        <rFont val="Times New Roman"/>
        <family val="1"/>
      </rPr>
      <t>If a school district adopted a tax rate that exceeded its voter-approval tax rate without holding an election to respond to a disaster in the prior year, as allowed by Tax Code Section 26.042(e), the school district may not consider the amount by which it exceeded its voter-approval tax rate in the calculation this year.</t>
    </r>
    <r>
      <rPr>
        <vertAlign val="superscript"/>
        <sz val="11"/>
        <color indexed="8"/>
        <rFont val="Arial"/>
        <family val="2"/>
      </rPr>
      <t xml:space="preserve"> 35 Tex. Tax Code §26.04(c)</t>
    </r>
    <r>
      <rPr>
        <sz val="11"/>
        <color indexed="8"/>
        <rFont val="Arial"/>
        <family val="2"/>
      </rPr>
      <t xml:space="preserve">  As such, it must reduce its voter-approval tax rate for the current tax year.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school district that adopted a tax rate without the required election in 2020, as provided for in the recently repealed Tax Code Section 26.08(a-1).
In future tax years, this section will apply to school district in a disaster area that adopts a tax rate greater than its voter-approval tax rate without holding an election in the prior year, as provided for by Tax Code Section 26.042(e).</t>
    </r>
  </si>
  <si>
    <t xml:space="preserve">Prior Year Disaster Adjustment Worksheet </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</si>
  <si>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</si>
  <si>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2020 voter-approval tax rate.</t>
    </r>
    <r>
      <rPr>
        <sz val="11"/>
        <color indexed="8"/>
        <rFont val="Arial"/>
        <family val="2"/>
      </rPr>
      <t xml:space="preserve"> If the school district adopted a tax rate above the 2020 voter-approval tax rate without holding an election due to a disaster, enter the voter-approval tax rate from the prior year’s worksheet. </t>
    </r>
  </si>
  <si>
    <r>
      <rPr>
        <b/>
        <sz val="11"/>
        <color indexed="8"/>
        <rFont val="Arial"/>
        <family val="2"/>
      </rPr>
      <t>Increase in 2020 tax rate due to disaster (disaster pennies).</t>
    </r>
    <r>
      <rPr>
        <sz val="11"/>
        <color indexed="8"/>
        <rFont val="Arial"/>
        <family val="2"/>
      </rPr>
      <t xml:space="preserve"> Subtract Line 53 from Line 52. </t>
    </r>
  </si>
  <si>
    <r>
      <rPr>
        <sz val="10"/>
        <color indexed="8"/>
        <rFont val="Times New Roman"/>
        <family val="1"/>
      </rPr>
      <t>2021 voter-approval tax rate, adjusted for prior year disaster.</t>
    </r>
    <r>
      <rPr>
        <sz val="11"/>
        <color indexed="8"/>
        <rFont val="Arial"/>
        <family val="2"/>
      </rPr>
      <t xml:space="preserve"> Subtract Line 54 from one of the following lines (as applicable): Line 47 or Line 51 (school districts with pollution control). </t>
    </r>
  </si>
  <si>
    <t xml:space="preserve">Indicate the applicable total tax rates as calculated above. </t>
  </si>
  <si>
    <t>No-New-Revenue Tax Rate                                                                                                                  Enter the 2021 NNR tax rate from Line 36</t>
  </si>
  <si>
    <r>
      <rPr>
        <sz val="10"/>
        <color indexed="8"/>
        <rFont val="Times New Roman"/>
        <family val="1"/>
      </rPr>
      <t xml:space="preserve">Voter-Approval Tax Rate                                                                                                                           </t>
    </r>
    <r>
      <rPr>
        <sz val="11"/>
        <color indexed="8"/>
        <rFont val="Arial"/>
        <family val="2"/>
      </rPr>
      <t xml:space="preserve">As applicable, enter the 2021 voter-approval tax rate from Line 47, 51 or Line 55.                 </t>
    </r>
  </si>
  <si>
    <t>Indicate the line number used:</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</si>
  <si>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</si>
  <si>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</si>
  <si>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6-21/3</t>
  </si>
  <si>
    <r>
      <rPr>
        <sz val="10"/>
        <color indexed="8"/>
        <rFont val="Times New Roman"/>
        <family val="1"/>
      </rPr>
      <t xml:space="preserve">Form </t>
    </r>
    <r>
      <rPr>
        <b/>
        <sz val="11"/>
        <color indexed="9"/>
        <rFont val="Times New Roman"/>
        <family val="1"/>
      </rPr>
      <t>50-856</t>
    </r>
  </si>
  <si>
    <t>updated 7/26/21</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</si>
  <si>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</si>
  <si>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</si>
  <si>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</si>
  <si>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2020 total taxable value.</t>
    </r>
    <r>
      <rPr>
        <sz val="12"/>
        <rFont val="Arial"/>
        <family val="2"/>
      </rPr>
      <t xml:space="preserve"> Enter the amount of 2020 taxable value on the 2020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(adjustment is made by deducting TIF taxes, as reflected in Line 17).</t>
    </r>
    <r>
      <rPr>
        <vertAlign val="superscript"/>
        <sz val="12"/>
        <rFont val="Arial"/>
        <family val="2"/>
      </rPr>
      <t>1 Tex. Tax Code § 26.012(14)</t>
    </r>
  </si>
  <si>
    <r>
      <rPr>
        <b/>
        <sz val="12"/>
        <color indexed="8"/>
        <rFont val="Arial"/>
        <family val="2"/>
      </rPr>
      <t>2020 tax ceilings.</t>
    </r>
    <r>
      <rPr>
        <sz val="12"/>
        <color indexed="8"/>
        <rFont val="Arial"/>
        <family val="2"/>
      </rPr>
      <t xml:space="preserve"> Counties, cities and junior college districts. Enter 2020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t>
    </r>
    <r>
      <rPr>
        <vertAlign val="superscript"/>
        <sz val="12"/>
        <color indexed="8"/>
        <rFont val="Arial"/>
        <family val="2"/>
      </rPr>
      <t>2 Tex. Tax Code § 26.012(14)</t>
    </r>
  </si>
  <si>
    <t>A.  Original 2020 ARB values:</t>
  </si>
  <si>
    <t xml:space="preserve">B.  2020 values resulting from final court decisions:                      </t>
  </si>
  <si>
    <r>
      <rPr>
        <b/>
        <sz val="12"/>
        <rFont val="Arial"/>
        <family val="2"/>
      </rPr>
      <t>C.  2020 value loss.</t>
    </r>
    <r>
      <rPr>
        <sz val="12"/>
        <rFont val="Arial"/>
        <family val="2"/>
      </rPr>
      <t xml:space="preserve"> Subtract B from A.</t>
    </r>
    <r>
      <rPr>
        <vertAlign val="superscript"/>
        <sz val="12"/>
        <rFont val="Arial"/>
        <family val="2"/>
      </rPr>
      <t>3 Tex. Tax Code § 26.012(13)</t>
    </r>
  </si>
  <si>
    <r>
      <rPr>
        <b/>
        <sz val="12"/>
        <color indexed="8"/>
        <rFont val="Arial"/>
        <family val="2"/>
      </rPr>
      <t>C. 2020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</si>
  <si>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 xml:space="preserve">2020 Chapter 42 related adjusted values. </t>
    </r>
    <r>
      <rPr>
        <sz val="12"/>
        <color indexed="8"/>
        <rFont val="Arial"/>
        <family val="2"/>
      </rPr>
      <t>Add Line 5C and Line 6C.</t>
    </r>
  </si>
  <si>
    <t>2021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</si>
  <si>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</si>
  <si>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2020 taxable value, adjusted for actual and potential court-ordered adjustments.</t>
    </r>
    <r>
      <rPr>
        <sz val="12"/>
        <rFont val="Arial"/>
        <family val="2"/>
      </rPr>
      <t xml:space="preserve"> Add Line 3 and Line 7.</t>
    </r>
  </si>
  <si>
    <r>
      <rPr>
        <b/>
        <sz val="12"/>
        <rFont val="Arial"/>
        <family val="2"/>
      </rPr>
      <t>2020 taxable value of property in territory the taxing unit deannexed after Jan. 1, 2020.</t>
    </r>
    <r>
      <rPr>
        <sz val="12"/>
        <rFont val="Arial"/>
        <family val="2"/>
      </rPr>
      <t xml:space="preserve"> Enter the 2020 value of property in deannexed territory. </t>
    </r>
    <r>
      <rPr>
        <vertAlign val="superscript"/>
        <sz val="12"/>
        <rFont val="Arial"/>
        <family val="2"/>
      </rPr>
      <t>5 Tex. Tax Code § 26.012(15)</t>
    </r>
  </si>
  <si>
    <r>
      <rPr>
        <b/>
        <sz val="12"/>
        <rFont val="Arial"/>
        <family val="2"/>
      </rPr>
      <t>2020 taxable value lost because property first qualified for an exemption in 2021.</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2021 does not create a new exemption or reduce taxable value.                                                     
</t>
    </r>
  </si>
  <si>
    <r>
      <rPr>
        <sz val="10"/>
        <color indexed="8"/>
        <rFont val="Times New Roman"/>
        <family val="1"/>
      </rPr>
      <t xml:space="preserve">A.  Absolute exemptions. </t>
    </r>
    <r>
      <rPr>
        <sz val="12"/>
        <rFont val="Arial"/>
        <family val="2"/>
      </rPr>
      <t>Use 2020 market value:</t>
    </r>
  </si>
  <si>
    <r>
      <rPr>
        <b/>
        <sz val="12"/>
        <rFont val="Arial"/>
        <family val="2"/>
      </rPr>
      <t>B.  Partial exemptions.</t>
    </r>
    <r>
      <rPr>
        <sz val="12"/>
        <rFont val="Arial"/>
        <family val="2"/>
      </rPr>
      <t xml:space="preserve"> 2021 exemption amount or 2021 percentage exemption times 2020 value:                                                </t>
    </r>
  </si>
  <si>
    <r>
      <rPr>
        <b/>
        <sz val="12"/>
        <rFont val="Arial"/>
        <family val="2"/>
      </rPr>
      <t>C.  Value loss.</t>
    </r>
    <r>
      <rPr>
        <sz val="12"/>
        <rFont val="Arial"/>
        <family val="2"/>
      </rPr>
      <t xml:space="preserve"> Add A and B.</t>
    </r>
    <r>
      <rPr>
        <vertAlign val="superscript"/>
        <sz val="12"/>
        <rFont val="Arial"/>
        <family val="2"/>
      </rPr>
      <t>6 Tex. Tax Code § 26.012(15)</t>
    </r>
  </si>
  <si>
    <t>A.  2020 market value:</t>
  </si>
  <si>
    <t xml:space="preserve">B.  2021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</si>
  <si>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</si>
  <si>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</si>
  <si>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rFont val="Arial"/>
        <family val="2"/>
      </rPr>
      <t>2020 captured value of property in a TIF.</t>
    </r>
    <r>
      <rPr>
        <sz val="12"/>
        <rFont val="Arial"/>
        <family val="2"/>
      </rPr>
      <t xml:space="preserve"> Enter the total value of 2020 captured appraised value of property taxable by a taxing unit in a tax increment financing zone for which 2020 taxes were deposited into the tax increment fund. </t>
    </r>
    <r>
      <rPr>
        <vertAlign val="superscript"/>
        <sz val="12"/>
        <rFont val="Arial"/>
        <family val="2"/>
      </rPr>
      <t>8 Tex. Tax Code § 26.03(c)</t>
    </r>
    <r>
      <rPr>
        <sz val="12"/>
        <rFont val="Arial"/>
        <family val="2"/>
      </rPr>
      <t xml:space="preserve"> If the taxing unit has no captured appraised value in line 18D, enter 0.</t>
    </r>
  </si>
  <si>
    <r>
      <rPr>
        <b/>
        <sz val="12"/>
        <color indexed="8"/>
        <rFont val="Arial"/>
        <family val="2"/>
      </rPr>
      <t>Adjusted 2020 taxable value.</t>
    </r>
    <r>
      <rPr>
        <sz val="12"/>
        <color indexed="8"/>
        <rFont val="Arial"/>
        <family val="2"/>
      </rPr>
      <t xml:space="preserve"> Subtract Line 12 and Line 13 from Line 8.</t>
    </r>
  </si>
  <si>
    <r>
      <rPr>
        <b/>
        <sz val="12"/>
        <color indexed="8"/>
        <rFont val="Arial"/>
        <family val="2"/>
      </rPr>
      <t>Adjusted 2020 total levy.</t>
    </r>
    <r>
      <rPr>
        <sz val="12"/>
        <color indexed="8"/>
        <rFont val="Arial"/>
        <family val="2"/>
      </rPr>
      <t xml:space="preserve"> Multiply Line 4 by Line 14 and divide by $100</t>
    </r>
  </si>
  <si>
    <r>
      <rPr>
        <b/>
        <sz val="12"/>
        <color indexed="8"/>
        <rFont val="Arial"/>
        <family val="2"/>
      </rPr>
      <t>Taxes refunded for years preceding tax year 2020.</t>
    </r>
    <r>
      <rPr>
        <sz val="12"/>
        <color indexed="8"/>
        <rFont val="Arial"/>
        <family val="2"/>
      </rPr>
      <t xml:space="preserve"> Enter the amount of taxes refunded by the taxing unit for tax years preceding tax year 2020. Types of refunds include court decisions, Tax Code Section 25.25(b) and (c) corrections and Tax Code Section 31.11 payment errors. Do not include refunds for tax year 2020. This line applies only to tax years preceding tax year 2020. </t>
    </r>
    <r>
      <rPr>
        <vertAlign val="superscript"/>
        <sz val="12"/>
        <color indexed="8"/>
        <rFont val="Arial"/>
        <family val="2"/>
      </rPr>
      <t>9 Tex. Tax Code § 26.012(13)</t>
    </r>
  </si>
  <si>
    <r>
      <rPr>
        <b/>
        <sz val="12"/>
        <color indexed="8"/>
        <rFont val="Arial"/>
        <family val="2"/>
      </rPr>
      <t>Adjusted 2020 levy with refunds and TIF adjustment.</t>
    </r>
    <r>
      <rPr>
        <sz val="12"/>
        <color indexed="8"/>
        <rFont val="Arial"/>
        <family val="2"/>
      </rPr>
      <t xml:space="preserve"> Add Lines 15 and 16. </t>
    </r>
    <r>
      <rPr>
        <vertAlign val="superscript"/>
        <sz val="12"/>
        <color indexed="8"/>
        <rFont val="Arial"/>
        <family val="2"/>
      </rPr>
      <t>10 Tex. Tax Code § 26.012(13)</t>
    </r>
  </si>
  <si>
    <r>
      <rPr>
        <b/>
        <sz val="12"/>
        <rFont val="Arial"/>
        <family val="2"/>
      </rPr>
      <t>Total 2021 taxable value on the 2021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</si>
  <si>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</si>
  <si>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</si>
  <si>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</si>
  <si>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2021 captured appraised value of property taxable by a taxing unit in a tax increment financing zone for which the 2021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</si>
  <si>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2021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</si>
  <si>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</si>
  <si>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2021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</si>
  <si>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2021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</si>
  <si>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</si>
  <si>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2021 tax ceilings.</t>
    </r>
    <r>
      <rPr>
        <sz val="12"/>
        <color indexed="8"/>
        <rFont val="Arial"/>
        <family val="2"/>
      </rPr>
      <t xml:space="preserve"> Counties, cities and junior colleges enter 2021 total taxable value of homesteads with tax ceilings. These include the homesteads of homeowners age 65 or older or disabled. Other taxing units enter 0. If your taxing unit adopted the tax ceiling provision in 2020 or a prior year for homeowners age 65 or older or disabled, use this step. </t>
    </r>
    <r>
      <rPr>
        <vertAlign val="superscript"/>
        <sz val="12"/>
        <color indexed="8"/>
        <rFont val="Arial"/>
        <family val="2"/>
      </rPr>
      <t>16 Tex. Tax Code § 26.012(6)(B)</t>
    </r>
  </si>
  <si>
    <r>
      <rPr>
        <b/>
        <sz val="12"/>
        <color indexed="8"/>
        <rFont val="Arial"/>
        <family val="2"/>
      </rPr>
      <t>2021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</si>
  <si>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2021 taxable value of properties in territory annexed after Jan. 1, 2020.</t>
    </r>
    <r>
      <rPr>
        <sz val="12"/>
        <color indexed="8"/>
        <rFont val="Arial"/>
        <family val="2"/>
      </rPr>
      <t xml:space="preserve"> Include both real and personal property. Enter the 2021 value of property in territory annexed. </t>
    </r>
    <r>
      <rPr>
        <vertAlign val="superscript"/>
        <sz val="12"/>
        <color indexed="8"/>
        <rFont val="Arial"/>
        <family val="2"/>
      </rPr>
      <t>18 Tex. Tax Code § 26.012(17)</t>
    </r>
  </si>
  <si>
    <r>
      <rPr>
        <b/>
        <sz val="12"/>
        <color indexed="8"/>
        <rFont val="Arial"/>
        <family val="2"/>
      </rPr>
      <t>Total 2021 taxable value of new improvements and new personal property located in new improvements.</t>
    </r>
    <r>
      <rPr>
        <sz val="12"/>
        <color indexed="8"/>
        <rFont val="Arial"/>
        <family val="2"/>
      </rPr>
      <t xml:space="preserve"> New means the item was not on the appraisal roll in 2020.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2020 and be located in a new improvement. New improvements </t>
    </r>
    <r>
      <rPr>
        <b/>
        <sz val="12"/>
        <color indexed="8"/>
        <rFont val="Arial"/>
        <family val="2"/>
      </rPr>
      <t>do</t>
    </r>
    <r>
      <rPr>
        <sz val="12"/>
        <color indexed="8"/>
        <rFont val="Arial"/>
        <family val="2"/>
      </rPr>
      <t xml:space="preserve"> include property on which a tax abatement agreement has expired for 2021. </t>
    </r>
    <r>
      <rPr>
        <vertAlign val="superscript"/>
        <sz val="12"/>
        <color indexed="8"/>
        <rFont val="Arial"/>
        <family val="2"/>
      </rPr>
      <t>19 Tex. Tax Code § 26.012(17)</t>
    </r>
  </si>
  <si>
    <r>
      <rPr>
        <b/>
        <sz val="12"/>
        <color indexed="8"/>
        <rFont val="Arial"/>
        <family val="2"/>
      </rPr>
      <t>Total adjustments to the 2021 taxable value.</t>
    </r>
    <r>
      <rPr>
        <sz val="12"/>
        <color indexed="8"/>
        <rFont val="Arial"/>
        <family val="2"/>
      </rPr>
      <t xml:space="preserve"> Add Lines 22 and 23.</t>
    </r>
  </si>
  <si>
    <r>
      <rPr>
        <b/>
        <sz val="12"/>
        <color indexed="8"/>
        <rFont val="Arial"/>
        <family val="2"/>
      </rPr>
      <t>Adjusted 2021 taxable value.</t>
    </r>
    <r>
      <rPr>
        <sz val="12"/>
        <color indexed="8"/>
        <rFont val="Arial"/>
        <family val="2"/>
      </rPr>
      <t xml:space="preserve"> Subtract Line 24 from Line 21.</t>
    </r>
  </si>
  <si>
    <r>
      <rPr>
        <b/>
        <sz val="12"/>
        <color indexed="8"/>
        <rFont val="Arial"/>
        <family val="2"/>
      </rPr>
      <t>2021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</si>
  <si>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2021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</si>
  <si>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</si>
  <si>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2020 M&amp;O tax rate. </t>
    </r>
    <r>
      <rPr>
        <sz val="11"/>
        <color indexed="8"/>
        <rFont val="Arial"/>
        <family val="2"/>
      </rPr>
      <t>Enter the 2020 M&amp;O tax rate.</t>
    </r>
  </si>
  <si>
    <r>
      <rPr>
        <sz val="10"/>
        <color indexed="8"/>
        <rFont val="Times New Roman"/>
        <family val="1"/>
      </rPr>
      <t xml:space="preserve">2020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</si>
  <si>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2020 M&amp;O levy.</t>
    </r>
    <r>
      <rPr>
        <sz val="11"/>
        <color indexed="8"/>
        <rFont val="Arial"/>
        <family val="2"/>
      </rPr>
      <t xml:space="preserve"> Multiply Line 28 by Line 29 and divide by $100</t>
    </r>
  </si>
  <si>
    <r>
      <rPr>
        <b/>
        <sz val="12"/>
        <color indexed="8"/>
        <rFont val="Arial"/>
        <family val="2"/>
      </rPr>
      <t>Adjusted 2020 levy for calculating NNR M&amp;O rate.</t>
    </r>
    <r>
      <rPr>
        <sz val="12"/>
        <color indexed="8"/>
        <rFont val="Arial"/>
        <family val="2"/>
      </rPr>
      <t xml:space="preserve">
</t>
    </r>
  </si>
  <si>
    <r>
      <rPr>
        <b/>
        <sz val="11"/>
        <color indexed="8"/>
        <rFont val="Arial"/>
        <family val="2"/>
      </rPr>
      <t>A. M&amp;O taxes refunded for years preceding tax year 2020.</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2020. This line applies only to tax years preceding tax year 2020</t>
    </r>
  </si>
  <si>
    <r>
      <rPr>
        <b/>
        <sz val="11"/>
        <color indexed="8"/>
        <rFont val="Arial"/>
        <family val="2"/>
      </rPr>
      <t>B. 2020 taxes in TIF.</t>
    </r>
    <r>
      <rPr>
        <sz val="11"/>
        <color indexed="8"/>
        <rFont val="Arial"/>
        <family val="2"/>
      </rPr>
      <t xml:space="preserve"> Enter the amount of taxes paid into the tax increment fund for a reinvestment zone as agreed by the taxing unit. If the taxing unit has no 2021 captured appraised value in Line 18D, enter 0.</t>
    </r>
  </si>
  <si>
    <r>
      <rPr>
        <b/>
        <sz val="11"/>
        <color indexed="9"/>
        <rFont val="Calibri"/>
        <family val="2"/>
      </rPr>
      <t xml:space="preserve">C. 2020 transferred function. </t>
    </r>
    <r>
      <rPr>
        <sz val="11"/>
        <color indexed="9"/>
        <rFont val="Calibri"/>
        <family val="2"/>
      </rPr>
      <t>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D below. The taxing unit receiving the function will add this amount in D below. Other taxing units enter 0</t>
    </r>
  </si>
  <si>
    <t>SELECT TRANSFERRING FUNCTION STATE (NA, DISCONTINUED, RECEIVED)</t>
  </si>
  <si>
    <t>NA</t>
  </si>
  <si>
    <r>
      <rPr>
        <b/>
        <sz val="11"/>
        <color indexed="8"/>
        <rFont val="Arial"/>
        <family val="2"/>
      </rPr>
      <t>D. 2020 M&amp;O levy adjustments.</t>
    </r>
    <r>
      <rPr>
        <sz val="11"/>
        <color indexed="8"/>
        <rFont val="Arial"/>
        <family val="2"/>
      </rPr>
      <t xml:space="preserve"> Subtract B from A. For taxing unit with C, subtract if discontinuing function and add if receiving function.                                                                                                </t>
    </r>
  </si>
  <si>
    <t>E. Add Line 30 to 31D.</t>
  </si>
  <si>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</si>
  <si>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2021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</si>
  <si>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t>
    </r>
  </si>
  <si>
    <r>
      <rPr>
        <b/>
        <sz val="11"/>
        <color indexed="8"/>
        <rFont val="Arial"/>
        <family val="2"/>
      </rPr>
      <t>A. 2021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</si>
  <si>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  2020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</si>
  <si>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r>
      <rPr>
        <b/>
        <sz val="11"/>
        <color indexed="8"/>
        <rFont val="Arial"/>
        <family val="2"/>
      </rPr>
      <t>C.</t>
    </r>
    <r>
      <rPr>
        <sz val="11"/>
        <color indexed="8"/>
        <rFont val="Arial"/>
        <family val="2"/>
      </rPr>
      <t xml:space="preserve"> Subtract B from A and divide by Line 32 and multiply by $100</t>
    </r>
  </si>
  <si>
    <r>
      <rPr>
        <sz val="10"/>
        <color indexed="8"/>
        <rFont val="Times New Roman"/>
        <family val="1"/>
      </rPr>
      <t xml:space="preserve">D. </t>
    </r>
    <r>
      <rPr>
        <sz val="11"/>
        <color indexed="8"/>
        <rFont val="Arial"/>
        <family val="2"/>
      </rPr>
      <t>Enter the rate calculated in C. If not applicable, enter 0.</t>
    </r>
  </si>
  <si>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t>
    </r>
  </si>
  <si>
    <r>
      <rPr>
        <b/>
        <sz val="11"/>
        <color indexed="8"/>
        <rFont val="Arial"/>
        <family val="2"/>
      </rPr>
      <t>A. 2021 indigent health care expenditures.</t>
    </r>
    <r>
      <rPr>
        <sz val="11"/>
        <color indexed="8"/>
        <rFont val="Arial"/>
        <family val="2"/>
      </rPr>
      <t xml:space="preserve"> Enter the amount paid by a taxing unit providing for the maintenance and operation cost of providing indigent health care for the period beginning on July 1, 2020 and ending on June 30, 2021, less any state assistance received for the same purpose</t>
    </r>
  </si>
  <si>
    <r>
      <rPr>
        <b/>
        <sz val="11"/>
        <color indexed="8"/>
        <rFont val="Arial"/>
        <family val="2"/>
      </rPr>
      <t>B. 2020 indigent health care expenditures.</t>
    </r>
    <r>
      <rPr>
        <sz val="11"/>
        <color indexed="8"/>
        <rFont val="Arial"/>
        <family val="2"/>
      </rPr>
      <t xml:space="preserve"> Enter the amount paid by a taxing unit providing for the maintenance and operation cost of providing indigent health care for the period beginning on July 1, 2019 and ending on June 30, 2020, less any state assistance received for the same purpose</t>
    </r>
  </si>
  <si>
    <r>
      <rPr>
        <sz val="10"/>
        <color indexed="8"/>
        <rFont val="Times New Roman"/>
        <family val="1"/>
      </rPr>
      <t xml:space="preserve">C. </t>
    </r>
    <r>
      <rPr>
        <sz val="11"/>
        <color indexed="8"/>
        <rFont val="Arial"/>
        <family val="2"/>
      </rPr>
      <t>Subtract B from A and divide by Line 32 and multiply by $100</t>
    </r>
  </si>
  <si>
    <r>
      <rPr>
        <b/>
        <sz val="11"/>
        <color indexed="8"/>
        <rFont val="Arial"/>
        <family val="2"/>
      </rPr>
      <t>D.</t>
    </r>
    <r>
      <rPr>
        <sz val="11"/>
        <color indexed="8"/>
        <rFont val="Arial"/>
        <family val="2"/>
      </rPr>
      <t xml:space="preserve"> Enter the rate calculated in C. If not applicable, enter 0.</t>
    </r>
  </si>
  <si>
    <t xml:space="preserve">2021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</si>
  <si>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</si>
  <si>
    <r>
      <rPr>
        <b/>
        <sz val="11"/>
        <rFont val="Arial"/>
        <family val="2"/>
      </rPr>
      <t>A. 2021 indigent defense compensation expenditures.</t>
    </r>
    <r>
      <rPr>
        <sz val="11"/>
        <rFont val="Arial"/>
        <family val="2"/>
      </rPr>
      <t xml:space="preserve"> Enter the amount paid by a county to provide appointed counsel for indigent individuals for the period beginning on July 1, 2020 and ending on June 30, 2021, less any state grants received by the county for the same purpose.</t>
    </r>
  </si>
  <si>
    <r>
      <rPr>
        <b/>
        <sz val="11"/>
        <rFont val="Arial"/>
        <family val="2"/>
      </rPr>
      <t>B.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</si>
  <si>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</si>
  <si>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</si>
  <si>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E.</t>
    </r>
    <r>
      <rPr>
        <sz val="11"/>
        <rFont val="Arial"/>
        <family val="2"/>
      </rPr>
      <t xml:space="preserve"> Enter the lesser of C and D. If not applicable, enter 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</si>
  <si>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</si>
  <si>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</si>
  <si>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D.</t>
    </r>
    <r>
      <rPr>
        <sz val="11"/>
        <rFont val="Arial"/>
        <family val="2"/>
      </rPr>
      <t xml:space="preserve"> Multiply B by 0.08 and divide by Line 32 and multiply by $100</t>
    </r>
  </si>
  <si>
    <r>
      <rPr>
        <b/>
        <sz val="11"/>
        <rFont val="Arial"/>
        <family val="2"/>
      </rPr>
      <t>E.</t>
    </r>
    <r>
      <rPr>
        <sz val="11"/>
        <rFont val="Arial"/>
        <family val="2"/>
      </rPr>
      <t xml:space="preserve"> Enter the lesser of C and D, if applicable. If not applicable, enter 0.</t>
    </r>
  </si>
  <si>
    <r>
      <rPr>
        <b/>
        <sz val="11"/>
        <rFont val="Arial"/>
        <family val="2"/>
      </rPr>
      <t xml:space="preserve">Rate adjustment for defunding municipality. </t>
    </r>
    <r>
      <rPr>
        <sz val="11"/>
        <rFont val="Arial"/>
        <family val="2"/>
      </rPr>
      <t>This adjustment only applies to a municipality that is considered to be a defunding municipality for the current tax year under Chapter 109, Local Government Code. Chapter 109, Local Government Code only applies to municipalities with a
population of more than 250,000 and includes a written determination by the Office of the Governor. See Tax Code 26.0444 for more information.</t>
    </r>
  </si>
  <si>
    <r>
      <rPr>
        <b/>
        <sz val="11"/>
        <rFont val="Arial"/>
        <family val="2"/>
      </rPr>
      <t>A. 2021 eligible county hospital expenditures.</t>
    </r>
    <r>
      <rPr>
        <sz val="11"/>
        <rFont val="Arial"/>
        <family val="2"/>
      </rPr>
      <t xml:space="preserve"> Enter the amount paid by the county or municipality to maintain and operate an eligible county hospital for the period beginning on July 1, 2020 and ending on June 30, 2021.</t>
    </r>
  </si>
  <si>
    <r>
      <rPr>
        <b/>
        <sz val="11"/>
        <rFont val="Arial"/>
        <family val="2"/>
      </rPr>
      <t>B.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</si>
  <si>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 xml:space="preserve">Adjusted 2021 NNR M&amp;O rate. </t>
    </r>
    <r>
      <rPr>
        <sz val="11"/>
        <rFont val="Arial"/>
        <family val="2"/>
      </rPr>
      <t>Add Lines 33, 34D, 35D, 36E, and 37E. Subtract Line 38D.</t>
    </r>
  </si>
  <si>
    <r>
      <rPr>
        <b/>
        <sz val="11"/>
        <rFont val="Arial"/>
        <family val="2"/>
      </rPr>
      <t>Adjustment for 2020 sales tax specifically to reduce property values.</t>
    </r>
    <r>
      <rPr>
        <sz val="11"/>
        <rFont val="Arial"/>
        <family val="2"/>
      </rPr>
      <t xml:space="preserve"> Cities, counties and hospital districts that collected and spent additional sales tax on M&amp;O expenses in 2020 should complete this line. These entities will deduct the sales tax gain rate for 2021 in Section 3. Other taxing units, enter zero.</t>
    </r>
  </si>
  <si>
    <r>
      <rPr>
        <b/>
        <sz val="11"/>
        <rFont val="Arial"/>
        <family val="2"/>
      </rPr>
      <t>A.</t>
    </r>
    <r>
      <rPr>
        <sz val="11"/>
        <rFont val="Arial"/>
        <family val="2"/>
      </rPr>
      <t xml:space="preserve"> Enter the amount of additional sales tax collected and spent on M&amp;O expenses in 2020, if any. Counties must exclude any amount that was spent for economic development grants from the amount of sales tax spent</t>
    </r>
  </si>
  <si>
    <r>
      <rPr>
        <b/>
        <sz val="11"/>
        <rFont val="Arial"/>
        <family val="2"/>
      </rPr>
      <t>B.</t>
    </r>
    <r>
      <rPr>
        <sz val="11"/>
        <rFont val="Arial"/>
        <family val="2"/>
      </rPr>
      <t xml:space="preserve"> Divide Line 40A by Line 32 and multiply by $100</t>
    </r>
  </si>
  <si>
    <r>
      <rPr>
        <b/>
        <sz val="11"/>
        <rFont val="Arial"/>
        <family val="2"/>
      </rPr>
      <t>C.</t>
    </r>
    <r>
      <rPr>
        <sz val="11"/>
        <rFont val="Arial"/>
        <family val="2"/>
      </rPr>
      <t xml:space="preserve"> Add Line 40B to Line 39.</t>
    </r>
  </si>
  <si>
    <r>
      <rPr>
        <b/>
        <sz val="11"/>
        <rFont val="Arial"/>
        <family val="2"/>
      </rPr>
      <t>2021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40C by 1.08.
- or -
</t>
    </r>
    <r>
      <rPr>
        <b/>
        <sz val="11"/>
        <rFont val="Arial"/>
        <family val="2"/>
      </rPr>
      <t>Other Taxing Unit.</t>
    </r>
    <r>
      <rPr>
        <sz val="11"/>
        <rFont val="Arial"/>
        <family val="2"/>
      </rPr>
      <t xml:space="preserve"> If the taxing unit does not qualify as a special taxing unit, multiply Line 40C by 1.035.</t>
    </r>
  </si>
  <si>
    <t>D41.</t>
  </si>
  <si>
    <r>
      <rPr>
        <b/>
        <sz val="11"/>
        <rFont val="Arial"/>
        <family val="2"/>
      </rPr>
      <t>Disaster Line 41 (D41): 2021 voter-approval M&amp;O rate for taxing unit affected by disaster declaration.</t>
    </r>
    <r>
      <rPr>
        <sz val="11"/>
        <rFont val="Arial"/>
        <family val="2"/>
      </rPr>
      <t xml:space="preserve"> If the taxing unit is located in an area declared a disaster area and at least one person is granted an exemption under Tax Code Section 11.35 for property located in the taxing unit, the governing body may direct the person calculating the voter-approval tax rate to calculate in the manner provided for a special taxing unit. The taxing unit shall continue to calculate the voter-approval tax rate in this manner until the earlier of                                                                                                                                                      1) the first year in which total taxable value on the certified appraisal roll exceeds the total taxable value of the tax year in which the disaster occurred, or                                                                                      2) the third tax year after the tax year in which the disaster occurred                                                         If the taxing unit qualifies under this scenario, multiply Line 40C by 1.08.</t>
    </r>
    <r>
      <rPr>
        <vertAlign val="superscript"/>
        <sz val="11"/>
        <rFont val="Arial"/>
        <family val="2"/>
      </rPr>
      <t xml:space="preserve"> 27 Tex. Tax Code § 26.042(a)</t>
    </r>
    <r>
      <rPr>
        <sz val="11"/>
        <rFont val="Arial"/>
        <family val="2"/>
      </rPr>
      <t xml:space="preserve"> If the taxing unit does not qualify, do not complete Disaster Line 41 (Line D41).</t>
    </r>
  </si>
  <si>
    <r>
      <rPr>
        <b/>
        <sz val="11"/>
        <color indexed="8"/>
        <rFont val="Arial"/>
        <family val="2"/>
      </rPr>
      <t>Total 2021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</si>
  <si>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A. Debt</t>
    </r>
    <r>
      <rPr>
        <sz val="11"/>
        <color indexed="8"/>
        <rFont val="Arial"/>
        <family val="2"/>
      </rPr>
      <t xml:space="preserve"> also includes contractual payments to other taxing units that have incurred debts on behalf of this taxing unit, if those debts meet the four conditions above. Include only amounts that will be paid from property tax revenue. Do not include appraisal district budget payments. If the governing body of a taxing unit authorized or agreed to authorize a bond, warrant, certificate of obligation, or other evidence of indebtedness on or after Sept. 1, 2021, verify if it meets the amended definition of debt before including it here. </t>
    </r>
    <r>
      <rPr>
        <vertAlign val="superscript"/>
        <sz val="11"/>
        <color indexed="8"/>
        <rFont val="Arial"/>
        <family val="2"/>
      </rPr>
      <t>28 Tex. Tax Code § 26.012(7)</t>
    </r>
  </si>
  <si>
    <t>Enter debt amount</t>
  </si>
  <si>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</si>
  <si>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</si>
  <si>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</si>
  <si>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</si>
  <si>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2020 excess debt collections.</t>
    </r>
    <r>
      <rPr>
        <sz val="12"/>
        <color indexed="8"/>
        <rFont val="Arial"/>
        <family val="2"/>
      </rPr>
      <t xml:space="preserve"> Enter the amount certified by the collector. </t>
    </r>
    <r>
      <rPr>
        <vertAlign val="superscript"/>
        <sz val="12"/>
        <color indexed="8"/>
        <rFont val="Arial"/>
        <family val="2"/>
      </rPr>
      <t>29 Tex. Tax Code § 26.012(10) and 26.04(b)</t>
    </r>
  </si>
  <si>
    <r>
      <rPr>
        <b/>
        <sz val="12"/>
        <color indexed="8"/>
        <rFont val="Arial"/>
        <family val="2"/>
      </rPr>
      <t>Adjusted 2021 debt.</t>
    </r>
    <r>
      <rPr>
        <sz val="12"/>
        <color indexed="8"/>
        <rFont val="Arial"/>
        <family val="2"/>
      </rPr>
      <t xml:space="preserve"> Subtract Line 43 from Line 42E.</t>
    </r>
  </si>
  <si>
    <t>2021 anticipated collection rate.</t>
  </si>
  <si>
    <r>
      <rPr>
        <b/>
        <sz val="11"/>
        <color indexed="8"/>
        <rFont val="Arial"/>
        <family val="2"/>
      </rPr>
      <t xml:space="preserve">A. </t>
    </r>
    <r>
      <rPr>
        <sz val="11"/>
        <color indexed="8"/>
        <rFont val="Arial"/>
        <family val="2"/>
      </rPr>
      <t xml:space="preserve">Enter the 2021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</si>
  <si>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2020 actual collection rate.</t>
    </r>
  </si>
  <si>
    <r>
      <rPr>
        <b/>
        <sz val="11"/>
        <color indexed="8"/>
        <rFont val="Arial"/>
        <family val="2"/>
      </rPr>
      <t>C.</t>
    </r>
    <r>
      <rPr>
        <sz val="11"/>
        <color indexed="8"/>
        <rFont val="Arial"/>
        <family val="2"/>
      </rPr>
      <t xml:space="preserve"> Enter the 2019 actual collection rate</t>
    </r>
  </si>
  <si>
    <r>
      <rPr>
        <b/>
        <sz val="11"/>
        <color indexed="8"/>
        <rFont val="Arial"/>
        <family val="2"/>
      </rPr>
      <t>D.</t>
    </r>
    <r>
      <rPr>
        <sz val="11"/>
        <color indexed="8"/>
        <rFont val="Arial"/>
        <family val="2"/>
      </rPr>
      <t xml:space="preserve"> Enter the 2018 actual collection rate.</t>
    </r>
  </si>
  <si>
    <r>
      <rPr>
        <b/>
        <sz val="11"/>
        <color indexed="8"/>
        <rFont val="Arial"/>
        <family val="2"/>
      </rPr>
      <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t>
    </r>
    <r>
      <rPr>
        <vertAlign val="superscript"/>
        <sz val="11"/>
        <color indexed="8"/>
        <rFont val="Arial"/>
        <family val="2"/>
      </rPr>
      <t>31 Tex. Tax Code § 26.04(h), (h-1) and (h-2)</t>
    </r>
  </si>
  <si>
    <r>
      <rPr>
        <b/>
        <sz val="12"/>
        <color indexed="8"/>
        <rFont val="Arial"/>
        <family val="2"/>
      </rPr>
      <t xml:space="preserve">2021 debt adjusted for collections. </t>
    </r>
    <r>
      <rPr>
        <sz val="12"/>
        <color indexed="8"/>
        <rFont val="Arial"/>
        <family val="2"/>
      </rPr>
      <t>Divide Line 44 by Line 45E.</t>
    </r>
  </si>
  <si>
    <r>
      <rPr>
        <b/>
        <sz val="12"/>
        <color indexed="8"/>
        <rFont val="Arial"/>
        <family val="2"/>
      </rPr>
      <t>2021 total taxable value.</t>
    </r>
    <r>
      <rPr>
        <sz val="12"/>
        <color indexed="8"/>
        <rFont val="Arial"/>
        <family val="2"/>
      </rPr>
      <t xml:space="preserve"> Enter the amount on Line 21 of the No-New-Revenue Tax Rate Worksheet</t>
    </r>
  </si>
  <si>
    <r>
      <rPr>
        <b/>
        <sz val="12"/>
        <color indexed="8"/>
        <rFont val="Arial"/>
        <family val="2"/>
      </rPr>
      <t>2021 debt rate.</t>
    </r>
    <r>
      <rPr>
        <sz val="12"/>
        <color indexed="8"/>
        <rFont val="Arial"/>
        <family val="2"/>
      </rPr>
      <t xml:space="preserve"> Divide Line 46 by Line 47 and multiply by $100.</t>
    </r>
  </si>
  <si>
    <r>
      <rPr>
        <b/>
        <sz val="12"/>
        <color indexed="8"/>
        <rFont val="Arial"/>
        <family val="2"/>
      </rPr>
      <t>2021 voter-approval tax rate.</t>
    </r>
    <r>
      <rPr>
        <sz val="12"/>
        <color indexed="8"/>
        <rFont val="Arial"/>
        <family val="2"/>
      </rPr>
      <t xml:space="preserve"> Add Lines 41 and 48.</t>
    </r>
  </si>
  <si>
    <t>D49.</t>
  </si>
  <si>
    <r>
      <rPr>
        <b/>
        <sz val="12"/>
        <color indexed="8"/>
        <rFont val="Arial"/>
        <family val="2"/>
      </rPr>
      <t>Disaster Line 49 (D49):</t>
    </r>
    <r>
      <rPr>
        <sz val="12"/>
        <color indexed="8"/>
        <rFont val="Arial"/>
        <family val="2"/>
      </rPr>
      <t xml:space="preserve"> 2021 voter-approval tax rate for taxing unit affected by disaster declaration. Complete this line if the taxing unit calculated the voter-approval tax rate in the manner provided for a special taxing unit on Line D41. Add Line D41 and 48.</t>
    </r>
  </si>
  <si>
    <r>
      <rPr>
        <b/>
        <sz val="11"/>
        <color indexed="8"/>
        <rFont val="Arial"/>
        <family val="2"/>
      </rPr>
      <t xml:space="preserve">COUNTIES ONLY. </t>
    </r>
    <r>
      <rPr>
        <sz val="11"/>
        <color indexed="8"/>
        <rFont val="Arial"/>
        <family val="2"/>
      </rPr>
      <t>Add together the voter-approval tax rates for each type of tax the county levies. The total is the 2021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</si>
  <si>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</si>
  <si>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</si>
  <si>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</si>
  <si>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Taxable Sales.</t>
    </r>
    <r>
      <rPr>
        <b/>
        <sz val="11"/>
        <color indexed="8"/>
        <rFont val="Arial"/>
        <family val="2"/>
      </rPr>
      <t xml:space="preserve"> </t>
    </r>
    <r>
      <rPr>
        <sz val="11"/>
        <color indexed="8"/>
        <rFont val="Arial"/>
        <family val="2"/>
      </rPr>
      <t>For taxing units that adopted the sales tax in November 2020 or May 2021, enter the Comptroller’s estimate of taxable sales for the previous four quarters.</t>
    </r>
    <r>
      <rPr>
        <vertAlign val="superscript"/>
        <sz val="11"/>
        <color indexed="8"/>
        <rFont val="Arial"/>
        <family val="2"/>
      </rPr>
      <t xml:space="preserve"> 32 Tex. Tax Code § 26.041(d)</t>
    </r>
    <r>
      <rPr>
        <sz val="11"/>
        <color indexed="8"/>
        <rFont val="Arial"/>
        <family val="2"/>
      </rPr>
      <t xml:space="preserve"> Estimates of taxable sales may be obtained through the Comptroller’s Allocation Historical Summary webpage. Taxing units that adopted the sales tax before November 2020, skip this line.</t>
    </r>
  </si>
  <si>
    <r>
      <rPr>
        <b/>
        <sz val="12"/>
        <color indexed="8"/>
        <rFont val="Arial"/>
        <family val="2"/>
      </rPr>
      <t xml:space="preserve">Estimated sales tax revenue. </t>
    </r>
    <r>
      <rPr>
        <sz val="12"/>
        <color indexed="8"/>
        <rFont val="Arial"/>
        <family val="2"/>
      </rPr>
      <t xml:space="preserve">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2020 or in May 2021.</t>
    </r>
    <r>
      <rPr>
        <sz val="12"/>
        <color indexed="8"/>
        <rFont val="Arial"/>
        <family val="2"/>
      </rPr>
      <t xml:space="preserve"> Multiply the amount on Line 51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t>
    </r>
    <r>
      <rPr>
        <b/>
        <sz val="12"/>
        <color indexed="8"/>
        <rFont val="Arial"/>
        <family val="2"/>
      </rPr>
      <t xml:space="preserve"> - or -</t>
    </r>
    <r>
      <rPr>
        <sz val="12"/>
        <color indexed="8"/>
        <rFont val="Arial"/>
        <family val="2"/>
      </rPr>
      <t xml:space="preserve"> 
</t>
    </r>
    <r>
      <rPr>
        <b/>
        <sz val="12"/>
        <color indexed="8"/>
        <rFont val="Arial"/>
        <family val="2"/>
      </rPr>
      <t>Taxing units that adopted the sales tax before November 2020.</t>
    </r>
    <r>
      <rPr>
        <sz val="12"/>
        <color indexed="8"/>
        <rFont val="Arial"/>
        <family val="2"/>
      </rPr>
      <t xml:space="preserve">  Enter the sales tax revenue for the previous four quarters. Do not multiply by .95.</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</si>
  <si>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</si>
  <si>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52 by Line 53 and multiply by $100.</t>
    </r>
  </si>
  <si>
    <r>
      <rPr>
        <b/>
        <sz val="12"/>
        <color indexed="8"/>
        <rFont val="Arial"/>
        <family val="2"/>
      </rPr>
      <t>2021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</si>
  <si>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2021 NNR tax rate, adjusted for sales tax.
Taxing units that adopted the sales tax in November 2020 or in May 2021</t>
    </r>
    <r>
      <rPr>
        <sz val="12"/>
        <color indexed="8"/>
        <rFont val="Arial"/>
        <family val="2"/>
      </rPr>
      <t>. Subtract Line 54 from Line 55. Skip to Line 57 if you adopted the additional sales tax before November 2020.</t>
    </r>
  </si>
  <si>
    <r>
      <rPr>
        <b/>
        <sz val="12"/>
        <color indexed="8"/>
        <rFont val="Arial"/>
        <family val="2"/>
      </rPr>
      <t>2021 voter-approval tax rate, unadjusted for sales tax.</t>
    </r>
    <r>
      <rPr>
        <vertAlign val="superscript"/>
        <sz val="12"/>
        <color indexed="8"/>
        <rFont val="Arial"/>
        <family val="2"/>
      </rPr>
      <t>36 Tex. Tax Code § 26.04(c)</t>
    </r>
    <r>
      <rPr>
        <sz val="12"/>
        <color indexed="8"/>
        <rFont val="Arial"/>
        <family val="2"/>
      </rPr>
      <t xml:space="preserve">  Enter the rate from Line 49,Line D49(disaster) or Line 50 (counties) as applicable, of the Voter-Approval Tax Rate Worksheet.</t>
    </r>
  </si>
  <si>
    <t>Form 50-856</t>
  </si>
  <si>
    <r>
      <rPr>
        <b/>
        <sz val="12"/>
        <color indexed="8"/>
        <rFont val="Arial"/>
        <family val="2"/>
      </rPr>
      <t>2021 voter-approval tax rate, adjusted for sales tax.</t>
    </r>
    <r>
      <rPr>
        <sz val="12"/>
        <color indexed="8"/>
        <rFont val="Arial"/>
        <family val="2"/>
      </rPr>
      <t xml:space="preserve"> Subtract Line 54 from Line 57</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</si>
  <si>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</si>
  <si>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</si>
  <si>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</si>
  <si>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2021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</si>
  <si>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59 by Line 60 and multiply by $100.</t>
    </r>
  </si>
  <si>
    <r>
      <rPr>
        <b/>
        <sz val="12"/>
        <color indexed="8"/>
        <rFont val="Arial"/>
        <family val="2"/>
      </rPr>
      <t>2021 voter-approval tax rate, adjusted for pollution control.</t>
    </r>
    <r>
      <rPr>
        <sz val="12"/>
        <color indexed="8"/>
        <rFont val="Arial"/>
        <family val="2"/>
      </rPr>
      <t xml:space="preserve"> Add Line 61 to one of the following lines (as applicable): Line 49, Line D49 (disaster), Line 50 (counties) or Line 58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</si>
  <si>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</si>
  <si>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The difference between the adopted tax rate and voter-approval tax rate is considered zero in the following scenarios:
• a tax year before 2020; </t>
    </r>
    <r>
      <rPr>
        <vertAlign val="superscript"/>
        <sz val="11"/>
        <color indexed="8"/>
        <rFont val="Arial"/>
        <family val="2"/>
      </rPr>
      <t>40 Tex. Tax Code § 26.013(c)</t>
    </r>
    <r>
      <rPr>
        <sz val="11"/>
        <color indexed="8"/>
        <rFont val="Arial"/>
        <family val="2"/>
      </rPr>
      <t xml:space="preserve">
• a tax year in which the municipality is a defunding municipality, as defined by Tax Code Section 26.0501(a); </t>
    </r>
    <r>
      <rPr>
        <vertAlign val="superscript"/>
        <sz val="11"/>
        <color indexed="8"/>
        <rFont val="Arial"/>
        <family val="2"/>
      </rPr>
      <t>41 Tex. Tax Code §§ 26.0501(a) and (c)</t>
    </r>
    <r>
      <rPr>
        <sz val="11"/>
        <color indexed="8"/>
        <rFont val="Arial"/>
        <family val="2"/>
      </rPr>
      <t xml:space="preserve"> or
• after Jan. 1, 2022, a tax year in which the comptroller determines that the county implemented a budget reduction or reallocation described by Local Government Code Section 120.002(a) without the required voter approval. </t>
    </r>
    <r>
      <rPr>
        <vertAlign val="superscript"/>
        <sz val="11"/>
        <color indexed="8"/>
        <rFont val="Arial"/>
        <family val="2"/>
      </rPr>
      <t>42 Tex. Local Gov’t Code § 120.007(d), effective Jan. 1, 2022</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43 Tex. Tax Code § 26.063(a)(1)</t>
    </r>
  </si>
  <si>
    <t>Unused Increment Rate Worksheet</t>
  </si>
  <si>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</si>
  <si>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</si>
  <si>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</si>
  <si>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unused increment rate.</t>
    </r>
    <r>
      <rPr>
        <sz val="12"/>
        <color indexed="8"/>
        <rFont val="Arial"/>
        <family val="2"/>
      </rPr>
      <t xml:space="preserve"> Add Lines 63, 64 and 65.</t>
    </r>
  </si>
  <si>
    <r>
      <rPr>
        <b/>
        <sz val="12"/>
        <color indexed="8"/>
        <rFont val="Arial"/>
        <family val="2"/>
      </rPr>
      <t>2021 voter-approval tax rate, adjusted for unused increment rate.</t>
    </r>
    <r>
      <rPr>
        <sz val="12"/>
        <color indexed="8"/>
        <rFont val="Arial"/>
        <family val="2"/>
      </rPr>
      <t xml:space="preserve"> Add Line 66 to one of the following lines (as applicable): Line 49, Line D49 (disaster), Line 50 (counties), Line 58 (taxing units with the additional sales tax) or Line 62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</si>
  <si>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</si>
  <si>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44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45 Tex. Tax Code § 26.063(a)(1)</t>
    </r>
  </si>
  <si>
    <t>De Minimis Rate Worksheet</t>
  </si>
  <si>
    <r>
      <rPr>
        <b/>
        <sz val="12"/>
        <color indexed="8"/>
        <rFont val="Arial"/>
        <family val="2"/>
      </rPr>
      <t>Adjusted 2021 NNR M&amp;O tax rate.</t>
    </r>
    <r>
      <rPr>
        <sz val="12"/>
        <color indexed="8"/>
        <rFont val="Arial"/>
        <family val="2"/>
      </rPr>
      <t xml:space="preserve"> Enter the rate from Line 39 of the Voter-Approval Tax Rate Worksheet</t>
    </r>
  </si>
  <si>
    <r>
      <rPr>
        <b/>
        <sz val="12"/>
        <color indexed="8"/>
        <rFont val="Arial"/>
        <family val="2"/>
      </rPr>
      <t xml:space="preserve">2021 total taxable value. </t>
    </r>
    <r>
      <rPr>
        <sz val="12"/>
        <color indexed="8"/>
        <rFont val="Arial"/>
        <family val="2"/>
      </rPr>
      <t>Enter the amount on Line 21 of the No-New-Revenue Tax Rate Worksheet</t>
    </r>
  </si>
  <si>
    <r>
      <rPr>
        <b/>
        <sz val="12"/>
        <color indexed="8"/>
        <rFont val="Arial"/>
        <family val="2"/>
      </rPr>
      <t>Rate necessary to impose $500,000 in taxes</t>
    </r>
    <r>
      <rPr>
        <sz val="12"/>
        <color indexed="8"/>
        <rFont val="Arial"/>
        <family val="2"/>
      </rPr>
      <t>. Divide $500,000 by Line 69 and multiply by $100</t>
    </r>
  </si>
  <si>
    <r>
      <rPr>
        <b/>
        <sz val="12"/>
        <color indexed="8"/>
        <rFont val="Arial"/>
        <family val="2"/>
      </rPr>
      <t>2021 debt rate.</t>
    </r>
    <r>
      <rPr>
        <sz val="12"/>
        <color indexed="8"/>
        <rFont val="Arial"/>
        <family val="2"/>
      </rPr>
      <t xml:space="preserve"> Enter the rate from Line 48 of the Voter- Approval Tax Rate Worksheet</t>
    </r>
  </si>
  <si>
    <r>
      <rPr>
        <b/>
        <sz val="12"/>
        <color indexed="8"/>
        <rFont val="Arial"/>
        <family val="2"/>
      </rPr>
      <t>De minimis rate.</t>
    </r>
    <r>
      <rPr>
        <sz val="12"/>
        <color indexed="8"/>
        <rFont val="Arial"/>
        <family val="2"/>
      </rPr>
      <t xml:space="preserve"> Add Lines 68, 70 and 71.</t>
    </r>
  </si>
  <si>
    <t>SECTION 7: Voter-Approval Tax Rate Adjustment for Emergency Revenue Rate</t>
  </si>
  <si>
    <r>
      <rPr>
        <sz val="10"/>
        <color indexed="8"/>
        <rFont val="Times New Roman"/>
        <family val="1"/>
      </rPr>
      <t>In the tax year after the end of the disaster calculation time period detailed in Tax Code Section 26.042(a), a taxing unit that calculated its voter-approval tax rate in the manner provided for a special taxing unit due to a disaster must calculate its emergency revenue rate and reduce its voter-approval tax rate for that year.</t>
    </r>
    <r>
      <rPr>
        <vertAlign val="superscript"/>
        <sz val="11"/>
        <color indexed="8"/>
        <rFont val="Arial"/>
        <family val="2"/>
      </rPr>
      <t>46 Tex. Tax Code §26.042(b)</t>
    </r>
    <r>
      <rPr>
        <sz val="11"/>
        <color indexed="8"/>
        <rFont val="Arial"/>
        <family val="2"/>
      </rPr>
      <t xml:space="preserve">
Similarly, if a taxing unit adopted a tax rate that exceeded its voter-approval tax rate, calculated normally, without holding an election to respond to a disaster, as allowed by Tax Code Section 26.042(d), in the prior year, it must also reduce its voter-approval tax rate for the current tax year. </t>
    </r>
    <r>
      <rPr>
        <vertAlign val="superscript"/>
        <sz val="11"/>
        <color indexed="8"/>
        <rFont val="Arial"/>
        <family val="2"/>
      </rPr>
      <t>47 Tex. Tax Code §26.042(f)</t>
    </r>
    <r>
      <rPr>
        <sz val="11"/>
        <color indexed="8"/>
        <rFont val="Arial"/>
        <family val="2"/>
      </rPr>
      <t xml:space="preserve">
</t>
    </r>
    <r>
      <rPr>
        <b/>
        <sz val="11"/>
        <color indexed="8"/>
        <rFont val="Arial"/>
        <family val="2"/>
      </rPr>
      <t>NOTE: This section will not apply to any taxing units in 2021.</t>
    </r>
    <r>
      <rPr>
        <sz val="11"/>
        <color indexed="8"/>
        <rFont val="Arial"/>
        <family val="2"/>
      </rPr>
      <t xml:space="preserve"> It is added to implement Senate Bill 1438 (87th Regular Session) and does not apply to a taxing unit that calculated its voter-approval tax rate in the manner provided for a special taxing unit due to a declared disaster in 2020, as provided for in the recently repealed Tax Code Sections 26.04(c-1) and 26.041(c-1).
In future tax years, this section will apply to a taxing unit other than a special taxing unit that:
• directed the designated officer or employee to calculate the voter-approval tax rate of the taxing unit in the manner provided for a special taxing unit in the prior year; and
• the current year is the first tax year in which the total taxable value of property taxable by the taxing unit as shown on the appraisal roll for the taxing unit submitted by the assessor for the taxing unit to the governing body exceeds the total taxable value of property taxable by the taxing unit on January 1 of the tax year in which the disaster occurred or the disaster occurred four years ago.                                        In future tax years, this section will also apply to a taxing unit in a disaster area that adopted a tax rate greater than its voter-approval tax rate without holding an election in the prior year.
Note: This section does not apply if a taxing unit is continuing to calculate its voter-approval tax rate in the manner provided for a special taxing unit because it is still within the disaster calculation time period detailed in Tax Code Section 26.042(a) because it has not met the conditions in Tax Code Section 26.042(a)(1) or (2).</t>
    </r>
  </si>
  <si>
    <t>Emergency Revenue Rate Worksheet</t>
  </si>
  <si>
    <r>
      <rPr>
        <b/>
        <sz val="11"/>
        <color indexed="8"/>
        <rFont val="Arial"/>
        <family val="2"/>
      </rPr>
      <t>2020 adopted tax rate.</t>
    </r>
    <r>
      <rPr>
        <sz val="11"/>
        <color indexed="8"/>
        <rFont val="Arial"/>
        <family val="2"/>
      </rPr>
      <t xml:space="preserve"> Enter the rate in Line 4 of the No-New-Revenue Tax Rate Worksheet.</t>
    </r>
  </si>
  <si>
    <r>
      <rPr>
        <b/>
        <sz val="11"/>
        <color indexed="8"/>
        <rFont val="Arial"/>
        <family val="2"/>
      </rPr>
      <t>Adjusted 2020 voter-approval tax rate.</t>
    </r>
    <r>
      <rPr>
        <sz val="11"/>
        <color indexed="8"/>
        <rFont val="Arial"/>
        <family val="2"/>
      </rPr>
      <t xml:space="preserve"> Use the taxing unit’s Tax Rate Calculation Worksheets from the prior year(s) to complete this line.                                                                                                                If a disaster occurred in 2020 and the taxing unit calculated its 2020 voter-approval tax rate using a multiplier of 1.08 on Disaster Line 41 (D41) of the 2020 worksheet due to a disaster, enter the 2020 voter-approval tax rate as calculated using a multiplier of 1.035 from Line 49.
</t>
    </r>
    <r>
      <rPr>
        <b/>
        <sz val="11"/>
        <color indexed="8"/>
        <rFont val="Arial"/>
        <family val="2"/>
      </rPr>
      <t>- or -</t>
    </r>
    <r>
      <rPr>
        <sz val="11"/>
        <color indexed="8"/>
        <rFont val="Arial"/>
        <family val="2"/>
      </rPr>
      <t xml:space="preserve">
If a disaster occurred prior to 2020 for which the taxing unit continued to calculate its voter-approval tax rate using a multiplier of 1.08 on Disaster Line 41 (D41) in 2020, complete the separate Adjusted Voter-Approval Tax Rate for Taxing Units in Disaster Area Calculation Worksheet to recalculate the voter-approval tax rate the taxing unit would have calculated in 2020 if it had generated revenue based on an adopted tax rate using a multiplier of 1.035 in the year(s) following the disaster. 48 Enter the final adjusted 2020 voter-approval tax rate from the worksheet.
</t>
    </r>
    <r>
      <rPr>
        <b/>
        <sz val="11"/>
        <color indexed="8"/>
        <rFont val="Arial"/>
        <family val="2"/>
      </rPr>
      <t>- or -</t>
    </r>
    <r>
      <rPr>
        <sz val="11"/>
        <color indexed="8"/>
        <rFont val="Arial"/>
        <family val="2"/>
      </rPr>
      <t xml:space="preserve">
If the taxing unit adopted a tax rate above the 2020 voter-approval tax rate without calculating a disaster tax rate or holding an election due to a disaster, no recalculation is necessary. Enter the voter-approval tax rate from the prior year’s worksheet.</t>
    </r>
  </si>
  <si>
    <r>
      <rPr>
        <b/>
        <sz val="11"/>
        <color indexed="8"/>
        <rFont val="Arial"/>
        <family val="2"/>
      </rPr>
      <t>Increase in 2020 tax rate due to disaster.</t>
    </r>
    <r>
      <rPr>
        <sz val="11"/>
        <color indexed="8"/>
        <rFont val="Arial"/>
        <family val="2"/>
      </rPr>
      <t xml:space="preserve"> Subtract Line 74 from Line 73.</t>
    </r>
  </si>
  <si>
    <r>
      <rPr>
        <b/>
        <sz val="11"/>
        <color indexed="8"/>
        <rFont val="Arial"/>
        <family val="2"/>
      </rPr>
      <t>Adjusted 2020 taxable value.</t>
    </r>
    <r>
      <rPr>
        <sz val="11"/>
        <color indexed="8"/>
        <rFont val="Arial"/>
        <family val="2"/>
      </rPr>
      <t xml:space="preserve"> Enter the amount in Line 14 of the No-New-Revenue Tax Rate Worksheet.</t>
    </r>
  </si>
  <si>
    <r>
      <rPr>
        <b/>
        <sz val="11"/>
        <color indexed="8"/>
        <rFont val="Arial"/>
        <family val="2"/>
      </rPr>
      <t>Emergency revenue.</t>
    </r>
    <r>
      <rPr>
        <sz val="11"/>
        <color indexed="8"/>
        <rFont val="Arial"/>
        <family val="2"/>
      </rPr>
      <t xml:space="preserve"> Multiply Line 75 by Line 76 and divide by $100.</t>
    </r>
  </si>
  <si>
    <r>
      <rPr>
        <b/>
        <sz val="11"/>
        <color indexed="8"/>
        <rFont val="Arial"/>
        <family val="2"/>
      </rPr>
      <t>Adjusted 2021 taxable value.</t>
    </r>
    <r>
      <rPr>
        <sz val="11"/>
        <color indexed="8"/>
        <rFont val="Arial"/>
        <family val="2"/>
      </rPr>
      <t xml:space="preserve"> Enter the amount in Line 25 of the No-New-Revenue Tax Rate Worksheet.</t>
    </r>
  </si>
  <si>
    <r>
      <rPr>
        <b/>
        <sz val="11"/>
        <color indexed="8"/>
        <rFont val="Arial"/>
        <family val="2"/>
      </rPr>
      <t xml:space="preserve">Emergency revenue rate. </t>
    </r>
    <r>
      <rPr>
        <sz val="11"/>
        <color indexed="8"/>
        <rFont val="Arial"/>
        <family val="2"/>
      </rPr>
      <t xml:space="preserve">Divide Line 77 by Line 78 and multiply by $100. </t>
    </r>
    <r>
      <rPr>
        <vertAlign val="superscript"/>
        <sz val="11"/>
        <color indexed="8"/>
        <rFont val="Arial"/>
        <family val="2"/>
      </rPr>
      <t>49 Tex. Tax Code §26.042(b)</t>
    </r>
  </si>
  <si>
    <r>
      <rPr>
        <b/>
        <sz val="11"/>
        <color indexed="8"/>
        <rFont val="Arial"/>
        <family val="2"/>
      </rPr>
      <t>2021 voter-approval tax rate, adjusted for emergency revenue.</t>
    </r>
    <r>
      <rPr>
        <sz val="11"/>
        <color indexed="8"/>
        <rFont val="Arial"/>
        <family val="2"/>
      </rPr>
      <t xml:space="preserve"> Subtract Line 79 from one of the following lines (as applicable): Line 49, Line D49 (disaster), Line 50 (counties), Line 58 (taxing units with the additional sales tax), Line 62 (taxing units with pollution control) or Line 67 (taxing units with the unused increment rate).</t>
    </r>
  </si>
  <si>
    <t>SECTION 8: Total Tax Rate</t>
  </si>
  <si>
    <r>
      <rPr>
        <b/>
        <sz val="12"/>
        <color indexed="8"/>
        <rFont val="Arial"/>
        <family val="2"/>
      </rPr>
      <t>No-new-revenue tax rate.</t>
    </r>
    <r>
      <rPr>
        <sz val="12"/>
        <color indexed="8"/>
        <rFont val="Arial"/>
        <family val="2"/>
      </rPr>
      <t xml:space="preserve"> As applicable, enter the 2021 NNR tax rate from: Line 26, Line 27 (counties), or Line 56 (adjusted for sales tax). </t>
    </r>
  </si>
  <si>
    <r>
      <rPr>
        <b/>
        <sz val="12"/>
        <color indexed="8"/>
        <rFont val="Arial"/>
        <family val="2"/>
      </rPr>
      <t>Voter-approval tax rate</t>
    </r>
    <r>
      <rPr>
        <sz val="12"/>
        <color indexed="8"/>
        <rFont val="Arial"/>
        <family val="2"/>
      </rPr>
      <t xml:space="preserve"> As applicable, enter the 2021 voter-approval tax rate from: Line 49, Line D49 (disaster), Line 50 (counties), Line 58 (adjusted for sales tax), Line 62 (adjusted for pollution control), Line 67 (adjusted for unused increment), or Line 80 (adjusted for emergency revenue).</t>
    </r>
  </si>
  <si>
    <r>
      <rPr>
        <b/>
        <sz val="12"/>
        <color indexed="8"/>
        <rFont val="Arial"/>
        <family val="2"/>
      </rPr>
      <t>De minimis rate.</t>
    </r>
    <r>
      <rPr>
        <sz val="12"/>
        <color indexed="8"/>
        <rFont val="Arial"/>
        <family val="2"/>
      </rPr>
      <t xml:space="preserve"> If applicable, enter the 2021 de minimis rate from Line 72.</t>
    </r>
  </si>
  <si>
    <t>SECTION 9: Taxing Unit Representative Name and Signature</t>
  </si>
  <si>
    <r>
      <rPr>
        <sz val="10"/>
        <color indexed="8"/>
        <rFont val="Times New Roman"/>
        <family val="1"/>
      </rPr>
      <t>Enter the name of the person preparing the tax rate as authorized by the governing body of the taxing unit. By signing below, you certify that you are the designated officer or employee of the taxing unit and have accurately calculated the tax rates using values that are the same as the values shown in the taxing unit’s certified appraisal roll or certified estimate of taxable value, in accordance with requirements in Tax Code.</t>
    </r>
    <r>
      <rPr>
        <vertAlign val="superscript"/>
        <sz val="12"/>
        <color indexed="8"/>
        <rFont val="Arial"/>
        <family val="2"/>
      </rPr>
      <t xml:space="preserve"> 50 Tex. Tax Code §§ 26.04(c-2) and (d-2)</t>
    </r>
  </si>
  <si>
    <t>Printed Name of Taxing Unit Representative</t>
  </si>
  <si>
    <t>Tax Unit Representative</t>
  </si>
  <si>
    <t>For additional copies, visit: comptroller.texas.gov/taxes/property-tax</t>
  </si>
  <si>
    <t>50-856      07-21/8</t>
  </si>
  <si>
    <r>
      <rPr>
        <sz val="10"/>
        <color indexed="8"/>
        <rFont val="Times New Roman"/>
        <family val="1"/>
      </rPr>
      <t xml:space="preserve">Form </t>
    </r>
    <r>
      <rPr>
        <b/>
        <sz val="11"/>
        <color indexed="9"/>
        <rFont val="Times New Roman"/>
        <family val="1"/>
      </rPr>
      <t>50-858</t>
    </r>
  </si>
  <si>
    <t>2021 Water District Voter-Approval Tax Rate Worksheet                            for Low Tax Rate and Developing Districts</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</si>
  <si>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</si>
  <si>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</si>
  <si>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</si>
  <si>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</si>
  <si>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</si>
  <si>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</si>
  <si>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2020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</si>
  <si>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2 Tex. Water Code § 49.236(a)(2)(D)</t>
    </r>
  </si>
  <si>
    <t>2020 average taxable value of residence homestead. Line 1 minus Line 2.</t>
  </si>
  <si>
    <t>2020 adopted M&amp;O tax rate</t>
  </si>
  <si>
    <r>
      <rPr>
        <b/>
        <sz val="12"/>
        <color indexed="8"/>
        <rFont val="Arial"/>
        <family val="2"/>
      </rPr>
      <t>2020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</si>
  <si>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</si>
  <si>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2021 average appraised value of residence homestead.</t>
  </si>
  <si>
    <r>
      <rPr>
        <sz val="10"/>
        <color indexed="8"/>
        <rFont val="Times New Roman"/>
        <family val="1"/>
      </rPr>
      <t xml:space="preserve">2021 general exemptions available for the average homestead. </t>
    </r>
    <r>
      <rPr>
        <sz val="12"/>
        <color indexed="8"/>
        <rFont val="Arial"/>
        <family val="2"/>
      </rPr>
      <t>Excluding age 65 or older or disabled persons exemptions.</t>
    </r>
    <r>
      <rPr>
        <b/>
        <sz val="12"/>
        <color indexed="8"/>
        <rFont val="Arial"/>
        <family val="2"/>
      </rPr>
      <t xml:space="preserve"> </t>
    </r>
    <r>
      <rPr>
        <b/>
        <vertAlign val="superscript"/>
        <sz val="12"/>
        <color indexed="8"/>
        <rFont val="Arial"/>
        <family val="2"/>
      </rPr>
      <t>4 Tex. Water Code § 49.236(a)(2)€</t>
    </r>
  </si>
  <si>
    <t>2021 average taxable value of residence homestead. Line 7 minus Line 8.</t>
  </si>
  <si>
    <r>
      <rPr>
        <sz val="10"/>
        <color indexed="8"/>
        <rFont val="Times New Roman"/>
        <family val="1"/>
      </rPr>
      <t xml:space="preserve">Highest 2021 M&amp;O tax rate. </t>
    </r>
    <r>
      <rPr>
        <sz val="12"/>
        <color indexed="8"/>
        <rFont val="Arial"/>
        <family val="2"/>
      </rPr>
      <t>Line 6 divided by Line 9, multiply by $100.</t>
    </r>
    <r>
      <rPr>
        <vertAlign val="superscript"/>
        <sz val="12"/>
        <color indexed="8"/>
        <rFont val="Arial"/>
        <family val="2"/>
      </rPr>
      <t xml:space="preserve"> 5 Tex. Water Code §§ 49.23601(a)(3) and 49.23603(a)(3)</t>
    </r>
    <r>
      <rPr>
        <b/>
        <sz val="12"/>
        <color indexed="8"/>
        <rFont val="Arial"/>
        <family val="2"/>
      </rPr>
      <t xml:space="preserve">
</t>
    </r>
  </si>
  <si>
    <t>2021 debt tax rate.</t>
  </si>
  <si>
    <t>2021 contract tax rate</t>
  </si>
  <si>
    <r>
      <rPr>
        <sz val="10"/>
        <color indexed="8"/>
        <rFont val="Times New Roman"/>
        <family val="1"/>
      </rPr>
      <t xml:space="preserve">2021 voter-approval tax rate. </t>
    </r>
    <r>
      <rPr>
        <sz val="12"/>
        <color indexed="8"/>
        <rFont val="Arial"/>
        <family val="2"/>
      </rPr>
      <t>Add lines 10, 11 and 12.</t>
    </r>
  </si>
  <si>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</si>
  <si>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</si>
  <si>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2020 average taxable value of residence homestead. </t>
    </r>
    <r>
      <rPr>
        <sz val="12"/>
        <color indexed="8"/>
        <rFont val="Arial"/>
        <family val="2"/>
      </rPr>
      <t>Enter the amount from Line 3.</t>
    </r>
  </si>
  <si>
    <t>2020 adopted total tax rate.</t>
  </si>
  <si>
    <r>
      <rPr>
        <sz val="10"/>
        <color indexed="8"/>
        <rFont val="Times New Roman"/>
        <family val="1"/>
      </rPr>
      <t xml:space="preserve">2020 total tax on average residence homestead. </t>
    </r>
    <r>
      <rPr>
        <sz val="12"/>
        <color indexed="8"/>
        <rFont val="Arial"/>
        <family val="2"/>
      </rPr>
      <t>Multiply Line 14 by Line 15</t>
    </r>
  </si>
  <si>
    <r>
      <rPr>
        <sz val="10"/>
        <color indexed="8"/>
        <rFont val="Times New Roman"/>
        <family val="1"/>
      </rPr>
      <t xml:space="preserve">2021 highest amount of taxes per average residence homestead. </t>
    </r>
    <r>
      <rPr>
        <sz val="12"/>
        <color indexed="8"/>
        <rFont val="Arial"/>
        <family val="2"/>
      </rPr>
      <t>Multiply Line 16 by 1.08.</t>
    </r>
  </si>
  <si>
    <r>
      <rPr>
        <sz val="10"/>
        <color indexed="8"/>
        <rFont val="Times New Roman"/>
        <family val="1"/>
      </rPr>
      <t xml:space="preserve">2021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</si>
  <si>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</si>
  <si>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</si>
  <si>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</si>
  <si>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</si>
  <si>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05-21/6</t>
  </si>
  <si>
    <t>Page  2</t>
  </si>
  <si>
    <t xml:space="preserve">50-858• 03-18/2
</t>
  </si>
  <si>
    <r>
      <rPr>
        <sz val="10"/>
        <color indexed="8"/>
        <rFont val="Times New Roman"/>
        <family val="1"/>
      </rPr>
      <t xml:space="preserve">Form </t>
    </r>
    <r>
      <rPr>
        <b/>
        <sz val="11"/>
        <color indexed="9"/>
        <rFont val="Times New Roman"/>
        <family val="1"/>
      </rPr>
      <t>50-860</t>
    </r>
  </si>
  <si>
    <t xml:space="preserve">2021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</si>
  <si>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</si>
  <si>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</si>
  <si>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sz val="10"/>
        <color indexed="8"/>
        <rFont val="Times New Roman"/>
        <family val="1"/>
      </rPr>
      <t>2020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2 Tex. Water Code § 49.236(a)(2)(D)</t>
    </r>
  </si>
  <si>
    <r>
      <rPr>
        <sz val="10"/>
        <color indexed="8"/>
        <rFont val="Times New Roman"/>
        <family val="1"/>
      </rPr>
      <t xml:space="preserve">2020 average taxable value of residence homestead. </t>
    </r>
    <r>
      <rPr>
        <sz val="12"/>
        <color indexed="8"/>
        <rFont val="Arial"/>
        <family val="2"/>
      </rPr>
      <t>Line 1 minus Line 2.</t>
    </r>
  </si>
  <si>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</si>
  <si>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sz val="10"/>
        <color indexed="8"/>
        <rFont val="Times New Roman"/>
        <family val="1"/>
      </rPr>
      <t>2021 general exemptions available for the average homestead.</t>
    </r>
    <r>
      <rPr>
        <sz val="12"/>
        <color indexed="8"/>
        <rFont val="Arial"/>
        <family val="2"/>
      </rPr>
      <t xml:space="preserve"> Excluding age 65 or older or disabled persons exemptions. </t>
    </r>
    <r>
      <rPr>
        <vertAlign val="superscript"/>
        <sz val="12"/>
        <color indexed="8"/>
        <rFont val="Arial"/>
        <family val="2"/>
      </rPr>
      <t>4 Tex. Water Code § 49.236(a)(2)€</t>
    </r>
  </si>
  <si>
    <r>
      <rPr>
        <sz val="10"/>
        <color indexed="8"/>
        <rFont val="Times New Roman"/>
        <family val="1"/>
      </rPr>
      <t>2021 average taxable value of residence homestead.</t>
    </r>
    <r>
      <rPr>
        <sz val="12"/>
        <color indexed="8"/>
        <rFont val="Arial"/>
        <family val="2"/>
      </rPr>
      <t xml:space="preserve"> Line 7 minus Line 8.</t>
    </r>
  </si>
  <si>
    <r>
      <rPr>
        <sz val="10"/>
        <color indexed="8"/>
        <rFont val="Times New Roman"/>
        <family val="1"/>
      </rPr>
      <t xml:space="preserve">Highest 2021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</si>
  <si>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r>
      <rPr>
        <b/>
        <sz val="12"/>
        <color indexed="8"/>
        <rFont val="Arial"/>
        <family val="2"/>
      </rPr>
      <t>2020 unused increment rate.</t>
    </r>
    <r>
      <rPr>
        <sz val="12"/>
        <color indexed="8"/>
        <rFont val="Arial"/>
        <family val="2"/>
      </rPr>
      <t xml:space="preserve"> Subtract the 2020 actual tax rate and the 2020 unused increment rate from the 2020 voter-approval tax rate. If the number is less than zero, enter zero. If the year is prior to 2021, enter zero.</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</si>
  <si>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2021,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</si>
  <si>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2021, enter zero</t>
    </r>
  </si>
  <si>
    <r>
      <rPr>
        <b/>
        <sz val="12"/>
        <color indexed="8"/>
        <rFont val="Arial"/>
        <family val="2"/>
      </rPr>
      <t>2021 total unused increment rate.</t>
    </r>
    <r>
      <rPr>
        <vertAlign val="superscript"/>
        <sz val="12"/>
        <color indexed="8"/>
        <rFont val="Arial"/>
        <family val="2"/>
      </rPr>
      <t xml:space="preserve"> 6 Tex. Tax Code § 26.013 Add Lines 13, 14 and 15</t>
    </r>
  </si>
  <si>
    <r>
      <rPr>
        <b/>
        <sz val="12"/>
        <color indexed="8"/>
        <rFont val="Arial"/>
        <family val="2"/>
      </rPr>
      <t>2021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</si>
  <si>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</si>
  <si>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</si>
  <si>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2020 average taxable value of residence homestead.</t>
    </r>
    <r>
      <rPr>
        <sz val="12"/>
        <color indexed="8"/>
        <rFont val="Arial"/>
        <family val="2"/>
      </rPr>
      <t xml:space="preserve"> Enter the amount from Line 3.</t>
    </r>
  </si>
  <si>
    <r>
      <rPr>
        <sz val="10"/>
        <color indexed="8"/>
        <rFont val="Times New Roman"/>
        <family val="1"/>
      </rPr>
      <t xml:space="preserve">2020 total tax on average residence homestead. </t>
    </r>
    <r>
      <rPr>
        <sz val="12"/>
        <color indexed="8"/>
        <rFont val="Arial"/>
        <family val="2"/>
      </rPr>
      <t>Multiply Line 18 by Line 19</t>
    </r>
  </si>
  <si>
    <r>
      <rPr>
        <sz val="10"/>
        <color indexed="8"/>
        <rFont val="Times New Roman"/>
        <family val="1"/>
      </rPr>
      <t xml:space="preserve">2021 mandatory election amount of taxes per average residence homestead. </t>
    </r>
    <r>
      <rPr>
        <sz val="12"/>
        <color indexed="8"/>
        <rFont val="Arial"/>
        <family val="2"/>
      </rPr>
      <t>Multiply Line 20 by 1.035</t>
    </r>
  </si>
  <si>
    <r>
      <rPr>
        <sz val="10"/>
        <color indexed="8"/>
        <rFont val="Times New Roman"/>
        <family val="1"/>
      </rPr>
      <t xml:space="preserve">2021 mandatory election tax rate, before unused increment. </t>
    </r>
    <r>
      <rPr>
        <sz val="12"/>
        <color indexed="8"/>
        <rFont val="Arial"/>
        <family val="2"/>
      </rPr>
      <t>Divide Line 21 by Line 9 and multiply by $100</t>
    </r>
  </si>
  <si>
    <r>
      <rPr>
        <sz val="10"/>
        <color indexed="8"/>
        <rFont val="Times New Roman"/>
        <family val="1"/>
      </rPr>
      <t xml:space="preserve">2021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</si>
  <si>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</si>
  <si>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50-858      06-21/2</t>
  </si>
  <si>
    <t xml:space="preserve">50-860• 5-20
</t>
  </si>
  <si>
    <t>Property Tax Form 50-212</t>
  </si>
  <si>
    <t>NOTICE ABOUT 2021 TAX RATES</t>
  </si>
  <si>
    <t>Property Tax Rates in</t>
  </si>
  <si>
    <t>(insert taxing unit name)</t>
  </si>
  <si>
    <t>This notice concerns</t>
  </si>
  <si>
    <t>property tax rates for</t>
  </si>
  <si>
    <t>(insert year)</t>
  </si>
  <si>
    <t>This notice provides information about two tax rates used in adopting the current tax year’s tax rate. The no-new-revenue tax rate would Impose the same amount of taxes as last year if you compare properties taxed in both years. In most cases,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
Taxing units preferring to list the rates can expand this section to include an explanation of how these tax rates were calculated.</t>
  </si>
  <si>
    <t>This year’s no-new-revenue tax rate:</t>
  </si>
  <si>
    <t>$</t>
  </si>
  <si>
    <t>/$100</t>
  </si>
  <si>
    <t>This year’s voter-approval tax rate:</t>
  </si>
  <si>
    <t>To see the full calculations, please visit</t>
  </si>
  <si>
    <t xml:space="preserve">for a copy of the Tax Rate Calculation Worksheet. </t>
  </si>
  <si>
    <t>(website address)</t>
  </si>
  <si>
    <t>Unencumbered Fund Balances</t>
  </si>
  <si>
    <t>The following estimated balances will be left in the taxing unit’s accounts at the end of the fiscal year. These balances are not encumbered by corresponding
debt obligation.</t>
  </si>
  <si>
    <t>Type of Fund</t>
  </si>
  <si>
    <t>Balance</t>
  </si>
  <si>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</si>
  <si>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</si>
  <si>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</si>
  <si>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</si>
  <si>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</si>
  <si>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</si>
  <si>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</si>
  <si>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</si>
  <si>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 xml:space="preserve">For additional copies, visit: </t>
  </si>
  <si>
    <t>comptroller.texas.gov/taxes/property-tax</t>
  </si>
  <si>
    <t>Page 1 • 50-212 • 08-20/18</t>
  </si>
  <si>
    <t>Notice of Tax Rates</t>
  </si>
  <si>
    <t>Form 50-212</t>
  </si>
  <si>
    <t>Total required for</t>
  </si>
  <si>
    <t xml:space="preserve">debt service </t>
  </si>
  <si>
    <t>(current year)</t>
  </si>
  <si>
    <t xml:space="preserve"> - </t>
  </si>
  <si>
    <t>Amount (if any) paid from funds listed in unencumbered funds</t>
  </si>
  <si>
    <t>Amount (if any) paid from other resources</t>
  </si>
  <si>
    <t>Excess collections last year</t>
  </si>
  <si>
    <t xml:space="preserve"> = </t>
  </si>
  <si>
    <t>Total to be paid from taxes in</t>
  </si>
  <si>
    <t xml:space="preserve"> + </t>
  </si>
  <si>
    <t>Amount added in anticipation that the taxing unit will collect</t>
  </si>
  <si>
    <t>only</t>
  </si>
  <si>
    <t xml:space="preserve">% of its taxes in </t>
  </si>
  <si>
    <t>Total Debt Levy</t>
  </si>
  <si>
    <t>Voter-Approval Tax Rate Adjustments</t>
  </si>
  <si>
    <t>State Criminal Justice Mandate</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</si>
  <si>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</si>
  <si>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</si>
  <si>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</si>
  <si>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</si>
  <si>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</si>
  <si>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</si>
  <si>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</si>
  <si>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</si>
  <si>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</si>
  <si>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</si>
  <si>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t>
  </si>
  <si>
    <t>spent $</t>
  </si>
  <si>
    <t>from July 1</t>
  </si>
  <si>
    <t>to Jun 30</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</si>
  <si>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</si>
  <si>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</si>
  <si>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</si>
  <si>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</si>
  <si>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</si>
  <si>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</si>
  <si>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</si>
  <si>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Indigent Defense Compensation Expenditures</t>
  </si>
  <si>
    <t>to provide appointed counsel for indigent individuals, less the amount of state grants received by the county. In the preceding year, the county spent</t>
  </si>
  <si>
    <t xml:space="preserve"> for indigent defense compensation expenditures. The amount of increase above last year’s indigent defense expenditures is</t>
  </si>
  <si>
    <t>This increased the voter-approval rate by</t>
  </si>
  <si>
    <t>/$100 to recoup</t>
  </si>
  <si>
    <t>(use one phrase to complete sentence: the increased expenditures, or 5% more than the preceding year’s expenditures)</t>
  </si>
  <si>
    <t>Eligible County Hospital Expenditures</t>
  </si>
  <si>
    <t xml:space="preserve">(name of taxing unit) </t>
  </si>
  <si>
    <t>on expenditures to maintain and operate an eligible county hospital. In the preceding year, the</t>
  </si>
  <si>
    <t>(taxing unit name)</t>
  </si>
  <si>
    <t>for county hospital expenditures. For the current tax year, the amount of increase above last year’s expenditures is</t>
  </si>
  <si>
    <t>This notice contains a summary of the no-new-revenue and voter-approval calculations as</t>
  </si>
  <si>
    <t>certified by</t>
  </si>
  <si>
    <t xml:space="preserve">(designated individual’s name and position) (date) </t>
  </si>
  <si>
    <t>Page 2 • 50-212 • 08-20/18</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</si>
  <si>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</si>
  <si>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</si>
  <si>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</si>
  <si>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</si>
  <si>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</si>
  <si>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</si>
  <si>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</si>
  <si>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</si>
  <si>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</si>
  <si>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</si>
  <si>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</si>
  <si>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</si>
  <si>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</si>
  <si>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</si>
  <si>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</si>
  <si>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</si>
  <si>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</si>
  <si>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</si>
  <si>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</si>
  <si>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</si>
  <si>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</si>
  <si>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</si>
  <si>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</si>
  <si>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</si>
  <si>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</si>
  <si>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</si>
  <si>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</si>
  <si>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</si>
  <si>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</si>
  <si>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</si>
  <si>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</si>
  <si>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</si>
  <si>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</si>
  <si>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</si>
  <si>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</si>
  <si>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</si>
  <si>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</si>
  <si>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</si>
  <si>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</si>
  <si>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</si>
  <si>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</si>
  <si>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</si>
  <si>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</si>
  <si>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</si>
  <si>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</si>
  <si>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</si>
  <si>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</si>
  <si>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</si>
  <si>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</si>
  <si>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</si>
  <si>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</si>
  <si>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</si>
  <si>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</si>
  <si>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</si>
  <si>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</si>
  <si>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</si>
  <si>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</si>
  <si>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</si>
  <si>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</si>
  <si>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</si>
  <si>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</si>
  <si>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</si>
  <si>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</si>
  <si>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</si>
  <si>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</si>
  <si>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</si>
  <si>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</si>
  <si>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</si>
  <si>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</si>
  <si>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</si>
  <si>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</si>
  <si>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</si>
  <si>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</si>
  <si>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</si>
  <si>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</si>
  <si>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</si>
  <si>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</si>
  <si>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</si>
  <si>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</si>
  <si>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</si>
  <si>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</si>
  <si>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</si>
  <si>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</si>
  <si>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</si>
  <si>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</si>
  <si>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</si>
  <si>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</si>
  <si>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</si>
  <si>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</si>
  <si>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</si>
  <si>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</si>
  <si>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</si>
  <si>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</si>
  <si>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</si>
  <si>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</si>
  <si>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</si>
  <si>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</si>
  <si>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</si>
  <si>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</si>
  <si>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</si>
  <si>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</si>
  <si>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</si>
  <si>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</si>
  <si>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</si>
  <si>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</si>
  <si>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</si>
  <si>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</si>
  <si>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</si>
  <si>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</si>
  <si>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</si>
  <si>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</si>
  <si>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</si>
  <si>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</si>
  <si>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</si>
  <si>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</si>
  <si>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</si>
  <si>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</si>
  <si>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</si>
  <si>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</si>
  <si>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</si>
  <si>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</si>
  <si>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</si>
  <si>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</si>
  <si>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</si>
  <si>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</si>
  <si>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</si>
  <si>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</si>
  <si>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</si>
  <si>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</si>
  <si>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</si>
  <si>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</si>
  <si>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</si>
  <si>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</si>
  <si>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</si>
  <si>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</si>
  <si>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</si>
  <si>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</si>
  <si>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</si>
  <si>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</si>
  <si>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</si>
  <si>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</si>
  <si>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</si>
  <si>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</si>
  <si>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</si>
  <si>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</si>
  <si>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</si>
  <si>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</si>
  <si>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</si>
  <si>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</si>
  <si>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</si>
  <si>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</si>
  <si>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</si>
  <si>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</si>
  <si>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</si>
  <si>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</si>
  <si>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</si>
  <si>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</si>
  <si>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</si>
  <si>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</si>
  <si>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</si>
  <si>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</si>
  <si>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</si>
  <si>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</si>
  <si>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</si>
  <si>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</si>
  <si>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</si>
  <si>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</si>
  <si>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</si>
  <si>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</si>
  <si>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</si>
  <si>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</si>
  <si>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</si>
  <si>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</si>
  <si>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</si>
  <si>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</si>
  <si>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</si>
  <si>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</si>
  <si>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</si>
  <si>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</si>
  <si>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</si>
  <si>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</si>
  <si>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</si>
  <si>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</si>
  <si>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</si>
  <si>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</si>
  <si>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</si>
  <si>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</si>
  <si>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</si>
  <si>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</si>
  <si>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</si>
  <si>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</si>
  <si>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</si>
  <si>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</si>
  <si>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</si>
  <si>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</si>
  <si>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</si>
  <si>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</si>
  <si>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</si>
  <si>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</si>
  <si>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</si>
  <si>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</si>
  <si>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</si>
  <si>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</si>
  <si>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</si>
  <si>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</si>
  <si>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</si>
  <si>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</si>
  <si>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</si>
  <si>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</si>
  <si>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</si>
  <si>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</si>
  <si>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</si>
  <si>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</si>
  <si>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</si>
  <si>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</si>
  <si>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</si>
  <si>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</si>
  <si>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</si>
  <si>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</si>
  <si>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</si>
  <si>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</si>
  <si>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</si>
  <si>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</si>
  <si>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</si>
  <si>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</si>
  <si>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</si>
  <si>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</si>
  <si>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</si>
  <si>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</si>
  <si>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</si>
  <si>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</si>
  <si>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</si>
  <si>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</si>
  <si>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</si>
  <si>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</si>
  <si>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</si>
  <si>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</si>
  <si>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</si>
  <si>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</si>
  <si>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information and resources for taxpayers, local taxing entities, appraisal districts and appraisal</t>
  </si>
  <si>
    <t>review boards.</t>
  </si>
  <si>
    <t>Page 1 •50-777 • 09-20/8</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</si>
  <si>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</si>
  <si>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</si>
  <si>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</si>
  <si>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</si>
  <si>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</si>
  <si>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</si>
  <si>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09-20/8</t>
  </si>
  <si>
    <t>Property Tax Form 50-786</t>
  </si>
  <si>
    <t>Please consult with legal counsel before using this form.</t>
  </si>
  <si>
    <t>TO DISCUSS BUDGET</t>
  </si>
  <si>
    <t>The purpose of this meeting is to discuss the school district’s budget that will be</t>
  </si>
  <si>
    <t>adopted. Public participation in the discussion is invited.</t>
  </si>
  <si>
    <t>% increase   or</t>
  </si>
  <si>
    <t xml:space="preserve">  %  (decrease)</t>
  </si>
  <si>
    <t>Form developed by Texas Comptroller of Public Accounts, Property Tax Assistance Division</t>
  </si>
  <si>
    <t>For additional copies, visit:</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</si>
  <si>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</si>
  <si>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</si>
  <si>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</si>
  <si>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</si>
  <si>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</si>
  <si>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</si>
  <si>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</si>
  <si>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</si>
  <si>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</si>
  <si>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</si>
  <si>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</si>
  <si>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</si>
  <si>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</si>
  <si>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</si>
  <si>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</si>
  <si>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</si>
  <si>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</si>
  <si>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</si>
  <si>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</si>
  <si>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</si>
  <si>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</si>
  <si>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</si>
  <si>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</si>
  <si>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</si>
  <si>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</si>
  <si>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</si>
  <si>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</si>
  <si>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</si>
  <si>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</si>
  <si>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</si>
  <si>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</si>
  <si>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</si>
  <si>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</si>
  <si>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</si>
  <si>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</si>
  <si>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(*Include this statement if the proposed tax rate exceeds the taxing unit’s no-new-revenue tax rate</t>
  </si>
  <si>
    <t>calculated under Tax Code Section 26.04.)</t>
  </si>
  <si>
    <t>Form developed by: Texas Comptroller of Public Accounts, Property Tax Assistance Division</t>
  </si>
  <si>
    <t>50-757 • 02-20/8</t>
  </si>
  <si>
    <t>806-862-2911</t>
  </si>
  <si>
    <t>PO BOX 129, LIPSCOMB, TX  79056</t>
  </si>
  <si>
    <t>WWW.CO.LIPSCOMB.TX.US</t>
  </si>
  <si>
    <t>GAILAN WINEGARNER, LIPSCOMB COUNTY TAX COLLECTOR/ASSESSOR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</si>
</sst>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58">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u val="single"/>
      <sz val="12"/>
      <name val="Arial"/>
      <family val="2"/>
    </font>
    <font>
      <b/>
      <u val="single"/>
      <sz val="12"/>
      <name val="Arial"/>
      <family val="2"/>
    </font>
    <font>
      <sz val="9"/>
      <name val="Arial"/>
      <family val="2"/>
    </font>
    <font>
      <b/>
      <sz val="11"/>
      <name val="Arial"/>
      <family val="2"/>
    </font>
    <font>
      <sz val="11"/>
      <name val="Arial"/>
      <family val="2"/>
    </font>
    <font>
      <sz val="11"/>
      <color indexed="8"/>
      <name val="Arial"/>
      <family val="2"/>
    </font>
    <font>
      <b/>
      <sz val="26"/>
      <name val="Arial"/>
      <family val="2"/>
    </font>
    <font>
      <b/>
      <sz val="10"/>
      <name val="Times New Roman"/>
      <family val="1"/>
    </font>
    <font>
      <sz val="11"/>
      <color indexed="9"/>
      <name val="Calibri"/>
      <family val="2"/>
    </font>
    <font>
      <b/>
      <sz val="11"/>
      <color indexed="8"/>
      <name val="Arial"/>
      <family val="2"/>
    </font>
    <font>
      <b/>
      <sz val="11"/>
      <name val="Times New Roman"/>
      <family val="1"/>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b/>
      <sz val="10"/>
      <color indexed="8"/>
      <name val="Arial"/>
      <family val="2"/>
    </font>
    <font>
      <sz val="10"/>
      <color indexed="8"/>
      <name val="Arial"/>
      <family val="2"/>
    </font>
    <font>
      <b/>
      <sz val="11"/>
      <color indexed="9"/>
      <name val="Calibri"/>
      <family val="2"/>
    </font>
    <font>
      <vertAlign val="superscript"/>
      <sz val="11"/>
      <name val="Arial"/>
      <family val="2"/>
    </font>
    <font>
      <b/>
      <vertAlign val="superscript"/>
      <sz val="12"/>
      <color indexed="8"/>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5"/>
      <name val="Times New Roman"/>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4"/>
      <name val="Cambria"/>
      <family val="2"/>
    </font>
    <font>
      <b/>
      <sz val="11"/>
      <color indexed="8"/>
      <name val="Calibri"/>
      <family val="2"/>
    </font>
    <font>
      <sz val="11"/>
      <color indexed="10"/>
      <name val="Calibri"/>
      <family val="2"/>
    </font>
    <font>
      <sz val="12"/>
      <color indexed="8"/>
      <name val="Times New Roman"/>
      <family val="1"/>
    </font>
    <font>
      <sz val="8"/>
      <color indexed="8"/>
      <name val="Times New Roman"/>
      <family val="1"/>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u val="single"/>
      <sz val="12"/>
      <color indexed="8"/>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b/>
      <sz val="12"/>
      <color indexed="8"/>
      <name val="Times New Roman"/>
      <family val="1"/>
    </font>
    <font>
      <sz val="11"/>
      <color indexed="8"/>
      <name val="Times New Roman"/>
      <family val="1"/>
    </font>
    <font>
      <b/>
      <sz val="11"/>
      <color indexed="8"/>
      <name val="Times New Roman"/>
      <family val="1"/>
    </font>
    <font>
      <sz val="26"/>
      <color indexed="8"/>
      <name val="Franklin Gothic Demi"/>
      <family val="2"/>
    </font>
    <font>
      <b/>
      <sz val="10"/>
      <color indexed="8"/>
      <name val="Times New Roman"/>
      <family val="1"/>
    </font>
    <font>
      <b/>
      <sz val="8"/>
      <color indexed="8"/>
      <name val="Times New Roman"/>
      <family val="1"/>
    </font>
    <font>
      <sz val="7"/>
      <color indexed="8"/>
      <name val="Times New Roman"/>
      <family val="1"/>
    </font>
    <font>
      <b/>
      <sz val="7"/>
      <color indexed="8"/>
      <name val="Times New Roman"/>
      <family val="1"/>
    </font>
    <font>
      <u val="single"/>
      <sz val="11"/>
      <color indexed="8"/>
      <name val="Times New Roman"/>
      <family val="1"/>
    </font>
    <font>
      <b/>
      <sz val="15"/>
      <color indexed="10"/>
      <name val="Calibri"/>
      <family val="2"/>
    </font>
    <font>
      <u val="single"/>
      <sz val="14"/>
      <color indexed="30"/>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u val="single"/>
      <sz val="11"/>
      <color indexed="8"/>
      <name val="Times New Roman"/>
      <family val="1"/>
    </font>
    <font>
      <u val="single"/>
      <sz val="12"/>
      <color indexed="8"/>
      <name val="Times New Roman"/>
      <family val="1"/>
    </font>
    <font>
      <i/>
      <sz val="11"/>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000000"/>
      <name val="Times New Roman"/>
      <family val="1"/>
    </font>
    <font>
      <sz val="8"/>
      <color rgb="FF000000"/>
      <name val="Times New Roman"/>
      <family val="1"/>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b/>
      <u val="single"/>
      <sz val="12"/>
      <color rgb="FF000000"/>
      <name val="Arial"/>
      <family val="2"/>
    </font>
    <font>
      <b/>
      <sz val="12"/>
      <color rgb="FFFF0000"/>
      <name val="Arial"/>
      <family val="2"/>
    </font>
    <font>
      <sz val="12"/>
      <color theme="1"/>
      <name val="Arial"/>
      <family val="2"/>
    </font>
    <font>
      <sz val="11"/>
      <color rgb="FF000000"/>
      <name val="Arial"/>
      <family val="2"/>
    </font>
    <font>
      <b/>
      <u val="single"/>
      <sz val="12"/>
      <color theme="1"/>
      <name val="Arial"/>
      <family val="2"/>
    </font>
    <font>
      <b/>
      <sz val="11"/>
      <color theme="0"/>
      <name val="Arial"/>
      <family val="2"/>
    </font>
    <font>
      <b/>
      <sz val="26"/>
      <color rgb="FF000000"/>
      <name val="Arial"/>
      <family val="2"/>
    </font>
    <font>
      <b/>
      <sz val="11"/>
      <color rgb="FF000000"/>
      <name val="Arial"/>
      <family val="2"/>
    </font>
    <font>
      <b/>
      <sz val="11"/>
      <color theme="1"/>
      <name val="Arial"/>
      <family val="2"/>
    </font>
    <font>
      <sz val="11"/>
      <color theme="1"/>
      <name val="Arial"/>
      <family val="2"/>
    </font>
    <font>
      <b/>
      <sz val="10"/>
      <color theme="0"/>
      <name val="Calibri"/>
      <family val="2"/>
    </font>
    <font>
      <b/>
      <sz val="12"/>
      <color rgb="FF000000"/>
      <name val="Times New Roman"/>
      <family val="1"/>
    </font>
    <font>
      <sz val="11"/>
      <color rgb="FF000000"/>
      <name val="Times New Roman"/>
      <family val="1"/>
    </font>
    <font>
      <b/>
      <sz val="11"/>
      <color rgb="FF000000"/>
      <name val="Times New Roman"/>
      <family val="1"/>
    </font>
    <font>
      <sz val="26"/>
      <color rgb="FF000000"/>
      <name val="Franklin Gothic Demi"/>
      <family val="2"/>
    </font>
    <font>
      <b/>
      <sz val="10"/>
      <color rgb="FF000000"/>
      <name val="Times New Roman"/>
      <family val="1"/>
    </font>
    <font>
      <b/>
      <sz val="8"/>
      <color rgb="FF000000"/>
      <name val="Times New Roman"/>
      <family val="1"/>
    </font>
    <font>
      <sz val="7"/>
      <color rgb="FF000000"/>
      <name val="Times New Roman"/>
      <family val="1"/>
    </font>
    <font>
      <b/>
      <sz val="7"/>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0"/>
      <color rgb="FF000000"/>
      <name val="Arial"/>
      <family val="2"/>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u val="single"/>
      <sz val="11"/>
      <color rgb="FF000000"/>
      <name val="Times New Roman"/>
      <family val="1"/>
    </font>
    <font>
      <u val="single"/>
      <sz val="12"/>
      <color rgb="FF000000"/>
      <name val="Times New Roman"/>
      <family val="1"/>
    </font>
    <font>
      <i/>
      <sz val="11"/>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3"/>
        <bgColor indexed="64"/>
      </patternFill>
    </fill>
    <fill>
      <patternFill patternType="solid">
        <fgColor theme="0" tint="-0.04997999966144562"/>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style="thin">
        <color rgb="FF000000"/>
      </left>
      <right style="thin">
        <color rgb="FF000000"/>
      </right>
      <top>
        <color indexed="63"/>
      </top>
      <bottom style="thin"/>
    </border>
    <border>
      <left style="thin">
        <color rgb="FF000000"/>
      </left>
      <right/>
      <top/>
      <bottom style="thin"/>
    </border>
    <border>
      <left/>
      <right style="thin">
        <color rgb="FF000000"/>
      </right>
      <top/>
      <bottom style="thin"/>
    </border>
    <border>
      <left style="thin"/>
      <right/>
      <top/>
      <bottom/>
    </border>
    <border>
      <left/>
      <right/>
      <top/>
      <bottom style="thin"/>
    </border>
    <border>
      <left/>
      <right/>
      <top style="thin"/>
      <bottom style="thin"/>
    </border>
    <border>
      <left style="thin"/>
      <right/>
      <top/>
      <bottom style="thin"/>
    </border>
    <border>
      <left/>
      <right style="thin">
        <color rgb="FF000000"/>
      </right>
      <top/>
      <bottom/>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style="thin"/>
      <bottom>
        <color indexed="63"/>
      </bottom>
    </border>
    <border>
      <left/>
      <right>
        <color indexed="63"/>
      </right>
      <top/>
      <bottom style="thin">
        <color rgb="FF000000"/>
      </bottom>
    </border>
    <border>
      <left/>
      <right>
        <color indexed="63"/>
      </right>
      <top style="thin">
        <color rgb="FF000000"/>
      </top>
      <bottom style="thin">
        <color rgb="FF000000"/>
      </bottom>
    </border>
    <border>
      <left style="thin"/>
      <right style="thin"/>
      <top/>
      <bottom style="thin"/>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color rgb="FF000000"/>
      </left>
      <right style="thin"/>
      <top/>
      <bottom/>
    </border>
    <border>
      <left style="thin"/>
      <right style="thin"/>
      <top style="thin"/>
      <bottom style="thin">
        <color theme="0" tint="-0.4999699890613556"/>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style="thin"/>
      <top style="thin">
        <color rgb="FF000000"/>
      </top>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89"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10" fillId="0" borderId="0">
      <alignment/>
      <protection/>
    </xf>
    <xf numFmtId="0" fontId="10" fillId="0" borderId="0">
      <alignment/>
      <protection/>
    </xf>
    <xf numFmtId="0" fontId="90" fillId="0" borderId="0">
      <alignment/>
      <protection/>
    </xf>
    <xf numFmtId="0" fontId="10"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25" borderId="0">
      <alignment horizontal="left"/>
      <protection/>
    </xf>
    <xf numFmtId="0" fontId="107" fillId="0" borderId="0" applyNumberFormat="0" applyFill="0" applyBorder="0" applyAlignment="0" applyProtection="0"/>
    <xf numFmtId="0" fontId="108" fillId="0" borderId="9" applyNumberFormat="0" applyFill="0" applyAlignment="0" applyProtection="0"/>
    <xf numFmtId="0" fontId="109" fillId="0" borderId="0" applyNumberFormat="0" applyFill="0" applyBorder="0" applyAlignment="0" applyProtection="0"/>
  </cellStyleXfs>
  <cellXfs count="1036">
    <xf numFmtId="0" fontId="0" fillId="0" borderId="0" xfId="0" applyFont="1" applyFill="1" applyBorder="1" applyAlignment="1">
      <alignment horizontal="left" vertical="top"/>
    </xf>
    <xf numFmtId="0" fontId="110" fillId="0" borderId="0" xfId="0" applyFont="1" applyFill="1" applyBorder="1" applyAlignment="1" applyProtection="1">
      <alignment horizontal="left" vertical="top"/>
      <protection/>
    </xf>
    <xf numFmtId="0" fontId="111"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112" fillId="0" borderId="0" xfId="0" applyFont="1" applyAlignment="1">
      <alignment horizontal="left" vertical="top"/>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14"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15" fillId="0" borderId="0" xfId="0" applyFont="1" applyFill="1" applyBorder="1" applyAlignment="1" applyProtection="1">
      <alignment horizontal="left" vertical="top"/>
      <protection/>
    </xf>
    <xf numFmtId="0" fontId="116" fillId="20" borderId="16" xfId="33" applyNumberFormat="1" applyFont="1" applyBorder="1" applyAlignment="1" applyProtection="1">
      <alignment horizontal="left"/>
      <protection/>
    </xf>
    <xf numFmtId="0" fontId="116" fillId="20" borderId="0" xfId="33" applyNumberFormat="1" applyFont="1" applyBorder="1" applyAlignment="1" applyProtection="1">
      <alignment horizontal="center"/>
      <protection/>
    </xf>
    <xf numFmtId="0" fontId="113" fillId="0" borderId="16" xfId="0" applyFont="1" applyFill="1" applyBorder="1" applyAlignment="1" applyProtection="1">
      <alignment horizontal="left" vertical="top"/>
      <protection/>
    </xf>
    <xf numFmtId="0" fontId="113" fillId="0" borderId="17" xfId="0" applyFont="1" applyFill="1" applyBorder="1" applyAlignment="1" applyProtection="1">
      <alignment horizontal="left" vertical="top"/>
      <protection/>
    </xf>
    <xf numFmtId="3" fontId="117" fillId="2" borderId="18" xfId="15" applyNumberFormat="1" applyFont="1" applyBorder="1" applyAlignment="1" applyProtection="1">
      <alignment horizontal="right" vertical="top"/>
      <protection locked="0"/>
    </xf>
    <xf numFmtId="0" fontId="113" fillId="0" borderId="19" xfId="0" applyFont="1" applyFill="1" applyBorder="1" applyAlignment="1" applyProtection="1">
      <alignment horizontal="left" vertical="top"/>
      <protection/>
    </xf>
    <xf numFmtId="0" fontId="113" fillId="0" borderId="20" xfId="0" applyFont="1" applyFill="1" applyBorder="1" applyAlignment="1" applyProtection="1">
      <alignment horizontal="left" vertical="top"/>
      <protection/>
    </xf>
    <xf numFmtId="3" fontId="117" fillId="2" borderId="21" xfId="15" applyNumberFormat="1" applyFont="1" applyBorder="1" applyAlignment="1" applyProtection="1">
      <alignment horizontal="right" vertical="top"/>
      <protection locked="0"/>
    </xf>
    <xf numFmtId="0" fontId="113" fillId="0" borderId="22"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xf>
    <xf numFmtId="0" fontId="113" fillId="0" borderId="23" xfId="0" applyFont="1" applyFill="1" applyBorder="1" applyAlignment="1" applyProtection="1">
      <alignment horizontal="left" vertical="top"/>
      <protection/>
    </xf>
    <xf numFmtId="0" fontId="113" fillId="0" borderId="18" xfId="0" applyFont="1" applyFill="1" applyBorder="1" applyAlignment="1" applyProtection="1">
      <alignment horizontal="left" vertical="top"/>
      <protection/>
    </xf>
    <xf numFmtId="0" fontId="113" fillId="0" borderId="24" xfId="0" applyFont="1" applyFill="1" applyBorder="1" applyAlignment="1" applyProtection="1">
      <alignment horizontal="left" vertical="top"/>
      <protection/>
    </xf>
    <xf numFmtId="0" fontId="114" fillId="0" borderId="17" xfId="0" applyFont="1" applyFill="1" applyBorder="1" applyAlignment="1" applyProtection="1">
      <alignment horizontal="left" vertical="top"/>
      <protection/>
    </xf>
    <xf numFmtId="0" fontId="113" fillId="0" borderId="25" xfId="0" applyFont="1" applyFill="1" applyBorder="1" applyAlignment="1" applyProtection="1">
      <alignment horizontal="left" vertical="top"/>
      <protection/>
    </xf>
    <xf numFmtId="0" fontId="113" fillId="0" borderId="26" xfId="0" applyFont="1" applyFill="1" applyBorder="1" applyAlignment="1" applyProtection="1">
      <alignment horizontal="left" vertical="top"/>
      <protection/>
    </xf>
    <xf numFmtId="0" fontId="114" fillId="0" borderId="27" xfId="0" applyFont="1" applyFill="1" applyBorder="1" applyAlignment="1" applyProtection="1">
      <alignment horizontal="left" vertical="top"/>
      <protection/>
    </xf>
    <xf numFmtId="0" fontId="113" fillId="0" borderId="27" xfId="0" applyFont="1" applyFill="1" applyBorder="1" applyAlignment="1" applyProtection="1">
      <alignment horizontal="left" vertical="top"/>
      <protection/>
    </xf>
    <xf numFmtId="0" fontId="113" fillId="0" borderId="28" xfId="0" applyFont="1" applyFill="1" applyBorder="1" applyAlignment="1" applyProtection="1">
      <alignment horizontal="left" vertical="top"/>
      <protection/>
    </xf>
    <xf numFmtId="0" fontId="113" fillId="0" borderId="29" xfId="0" applyFont="1" applyFill="1" applyBorder="1" applyAlignment="1" applyProtection="1">
      <alignment horizontal="left" vertical="top"/>
      <protection/>
    </xf>
    <xf numFmtId="3" fontId="117" fillId="2" borderId="23" xfId="15" applyNumberFormat="1" applyFont="1" applyBorder="1" applyAlignment="1" applyProtection="1">
      <alignment horizontal="right" vertical="top"/>
      <protection locked="0"/>
    </xf>
    <xf numFmtId="170" fontId="117" fillId="2" borderId="18" xfId="15" applyNumberFormat="1" applyFont="1" applyBorder="1" applyAlignment="1" applyProtection="1">
      <alignment horizontal="right" vertical="top"/>
      <protection locked="0"/>
    </xf>
    <xf numFmtId="169" fontId="117" fillId="2" borderId="18" xfId="15" applyNumberFormat="1" applyFont="1" applyBorder="1" applyAlignment="1" applyProtection="1">
      <alignment horizontal="right" vertical="top"/>
      <protection locked="0"/>
    </xf>
    <xf numFmtId="0" fontId="113" fillId="0" borderId="21" xfId="0" applyFont="1" applyFill="1" applyBorder="1" applyAlignment="1" applyProtection="1">
      <alignment horizontal="left" vertical="top"/>
      <protection/>
    </xf>
    <xf numFmtId="169" fontId="117" fillId="2" borderId="23" xfId="15" applyNumberFormat="1" applyFont="1" applyBorder="1" applyAlignment="1" applyProtection="1">
      <alignment horizontal="right" vertical="top"/>
      <protection locked="0"/>
    </xf>
    <xf numFmtId="0" fontId="113" fillId="0" borderId="30" xfId="0" applyFont="1" applyFill="1" applyBorder="1" applyAlignment="1" applyProtection="1">
      <alignment horizontal="left" vertical="top"/>
      <protection/>
    </xf>
    <xf numFmtId="0" fontId="113" fillId="0" borderId="31" xfId="0" applyFont="1" applyFill="1" applyBorder="1" applyAlignment="1" applyProtection="1">
      <alignment horizontal="left" vertical="top"/>
      <protection/>
    </xf>
    <xf numFmtId="3" fontId="117" fillId="2" borderId="19" xfId="15" applyNumberFormat="1" applyFont="1" applyBorder="1" applyAlignment="1" applyProtection="1">
      <alignment horizontal="right" vertical="top"/>
      <protection locked="0"/>
    </xf>
    <xf numFmtId="0" fontId="114" fillId="0" borderId="25" xfId="0" applyFont="1" applyFill="1" applyBorder="1" applyAlignment="1" applyProtection="1">
      <alignment horizontal="left" vertical="top"/>
      <protection/>
    </xf>
    <xf numFmtId="0" fontId="113" fillId="0" borderId="32" xfId="0" applyFont="1" applyFill="1" applyBorder="1" applyAlignment="1" applyProtection="1">
      <alignment horizontal="left" vertical="top"/>
      <protection/>
    </xf>
    <xf numFmtId="0" fontId="113" fillId="0" borderId="33" xfId="0" applyFont="1" applyFill="1" applyBorder="1" applyAlignment="1" applyProtection="1">
      <alignment horizontal="left" vertical="top"/>
      <protection/>
    </xf>
    <xf numFmtId="0" fontId="113" fillId="0" borderId="34" xfId="0" applyFont="1" applyFill="1" applyBorder="1" applyAlignment="1" applyProtection="1">
      <alignment horizontal="left" vertical="top"/>
      <protection/>
    </xf>
    <xf numFmtId="3" fontId="117" fillId="2" borderId="35" xfId="15" applyNumberFormat="1" applyFont="1" applyBorder="1" applyAlignment="1" applyProtection="1">
      <alignment horizontal="right" vertical="top"/>
      <protection locked="0"/>
    </xf>
    <xf numFmtId="0" fontId="113" fillId="34" borderId="23" xfId="0" applyFont="1" applyFill="1" applyBorder="1" applyAlignment="1" applyProtection="1">
      <alignment horizontal="left" vertical="top"/>
      <protection/>
    </xf>
    <xf numFmtId="0" fontId="113" fillId="34" borderId="24" xfId="0" applyFont="1" applyFill="1" applyBorder="1" applyAlignment="1" applyProtection="1">
      <alignment horizontal="left" vertical="top"/>
      <protection/>
    </xf>
    <xf numFmtId="0" fontId="113" fillId="2" borderId="23" xfId="0" applyFont="1" applyFill="1" applyBorder="1" applyAlignment="1" applyProtection="1">
      <alignment horizontal="right" vertical="top"/>
      <protection locked="0"/>
    </xf>
    <xf numFmtId="0" fontId="113" fillId="35" borderId="0" xfId="0" applyFont="1" applyFill="1" applyBorder="1" applyAlignment="1" applyProtection="1">
      <alignment horizontal="left" vertical="top"/>
      <protection/>
    </xf>
    <xf numFmtId="0" fontId="113" fillId="0" borderId="36" xfId="0" applyFont="1" applyFill="1" applyBorder="1" applyAlignment="1" applyProtection="1">
      <alignment horizontal="left" vertical="top"/>
      <protection/>
    </xf>
    <xf numFmtId="0" fontId="113" fillId="0" borderId="37" xfId="0" applyFont="1" applyFill="1" applyBorder="1" applyAlignment="1" applyProtection="1">
      <alignment horizontal="left" vertical="top"/>
      <protection/>
    </xf>
    <xf numFmtId="0" fontId="110" fillId="0" borderId="0" xfId="0" applyFont="1" applyFill="1" applyBorder="1" applyAlignment="1" applyProtection="1">
      <alignment vertical="top"/>
      <protection/>
    </xf>
    <xf numFmtId="0" fontId="118" fillId="20" borderId="0" xfId="0" applyFont="1" applyFill="1" applyBorder="1" applyAlignment="1">
      <alignment horizontal="right" vertical="top" wrapText="1"/>
    </xf>
    <xf numFmtId="14" fontId="119"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20" fillId="20" borderId="38" xfId="33" applyFont="1" applyBorder="1" applyAlignment="1" applyProtection="1">
      <alignment horizontal="center" vertical="center" wrapText="1"/>
      <protection/>
    </xf>
    <xf numFmtId="171" fontId="120" fillId="20" borderId="38" xfId="33" applyNumberFormat="1" applyFont="1" applyBorder="1" applyAlignment="1" applyProtection="1">
      <alignment horizontal="center" vertical="center" wrapText="1"/>
      <protection/>
    </xf>
    <xf numFmtId="168" fontId="121"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21"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10"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22"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22" fillId="2" borderId="43" xfId="15" applyNumberFormat="1" applyFont="1" applyBorder="1" applyAlignment="1" applyProtection="1">
      <alignment wrapText="1"/>
      <protection locked="0"/>
    </xf>
    <xf numFmtId="171" fontId="12" fillId="0" borderId="46" xfId="0" applyNumberFormat="1" applyFont="1" applyFill="1" applyBorder="1" applyAlignment="1" applyProtection="1">
      <alignment wrapText="1"/>
      <protection/>
    </xf>
    <xf numFmtId="0" fontId="12" fillId="0" borderId="47" xfId="0" applyFont="1" applyFill="1" applyBorder="1" applyAlignment="1" applyProtection="1">
      <alignment horizontal="left" vertical="top" wrapText="1"/>
      <protection/>
    </xf>
    <xf numFmtId="0" fontId="8" fillId="0" borderId="48" xfId="0" applyFont="1" applyFill="1" applyBorder="1" applyAlignment="1" applyProtection="1">
      <alignment horizontal="left" vertical="top" wrapText="1"/>
      <protection/>
    </xf>
    <xf numFmtId="0" fontId="12" fillId="0" borderId="49" xfId="0" applyFont="1" applyFill="1" applyBorder="1" applyAlignment="1" applyProtection="1">
      <alignment horizontal="left" vertical="top" wrapText="1"/>
      <protection/>
    </xf>
    <xf numFmtId="171" fontId="12" fillId="2" borderId="50" xfId="0" applyNumberFormat="1" applyFont="1" applyFill="1" applyBorder="1" applyAlignment="1" applyProtection="1">
      <alignment horizontal="right" wrapText="1"/>
      <protection locked="0"/>
    </xf>
    <xf numFmtId="171" fontId="12" fillId="2" borderId="51" xfId="0" applyNumberFormat="1" applyFont="1" applyFill="1" applyBorder="1" applyAlignment="1" applyProtection="1">
      <alignment horizontal="right" wrapText="1"/>
      <protection locked="0"/>
    </xf>
    <xf numFmtId="0" fontId="11" fillId="0" borderId="52" xfId="0" applyFont="1" applyFill="1" applyBorder="1" applyAlignment="1" applyProtection="1">
      <alignment horizontal="left" vertical="top" wrapText="1"/>
      <protection/>
    </xf>
    <xf numFmtId="171" fontId="12" fillId="0" borderId="53" xfId="0" applyNumberFormat="1" applyFont="1" applyFill="1" applyBorder="1" applyAlignment="1" applyProtection="1">
      <alignment wrapText="1"/>
      <protection/>
    </xf>
    <xf numFmtId="168" fontId="121"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171" fontId="12" fillId="0" borderId="57" xfId="0" applyNumberFormat="1" applyFont="1" applyFill="1" applyBorder="1" applyAlignment="1" applyProtection="1">
      <alignment wrapText="1"/>
      <protection/>
    </xf>
    <xf numFmtId="171" fontId="122" fillId="0" borderId="41" xfId="15" applyNumberFormat="1" applyFont="1" applyFill="1" applyBorder="1" applyAlignment="1" applyProtection="1">
      <alignment wrapText="1"/>
      <protection/>
    </xf>
    <xf numFmtId="171" fontId="122" fillId="0" borderId="43" xfId="15" applyNumberFormat="1" applyFont="1" applyFill="1" applyBorder="1" applyAlignment="1" applyProtection="1">
      <alignment wrapText="1"/>
      <protection/>
    </xf>
    <xf numFmtId="171" fontId="122" fillId="0" borderId="58" xfId="15" applyNumberFormat="1" applyFont="1" applyFill="1" applyBorder="1" applyAlignment="1" applyProtection="1">
      <alignment wrapText="1"/>
      <protection/>
    </xf>
    <xf numFmtId="171" fontId="122" fillId="0" borderId="59" xfId="15"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22" fillId="2" borderId="38" xfId="15" applyNumberFormat="1" applyFont="1" applyBorder="1" applyAlignment="1" applyProtection="1">
      <alignment horizontal="right" wrapText="1"/>
      <protection locked="0"/>
    </xf>
    <xf numFmtId="171" fontId="12" fillId="0" borderId="38" xfId="0" applyNumberFormat="1" applyFont="1" applyFill="1" applyBorder="1" applyAlignment="1" applyProtection="1">
      <alignment horizontal="right" wrapText="1"/>
      <protection/>
    </xf>
    <xf numFmtId="0" fontId="8" fillId="0" borderId="44" xfId="0" applyFont="1" applyFill="1" applyBorder="1" applyAlignment="1" applyProtection="1">
      <alignment horizontal="left" vertical="top" wrapText="1"/>
      <protection/>
    </xf>
    <xf numFmtId="168" fontId="123" fillId="0" borderId="39" xfId="0" applyNumberFormat="1" applyFont="1" applyFill="1" applyBorder="1" applyAlignment="1" applyProtection="1">
      <alignment horizontal="left" vertical="top" wrapText="1"/>
      <protection/>
    </xf>
    <xf numFmtId="0" fontId="14" fillId="0" borderId="40" xfId="0" applyFont="1" applyFill="1" applyBorder="1" applyAlignment="1" applyProtection="1">
      <alignment horizontal="left" vertical="top" wrapText="1"/>
      <protection/>
    </xf>
    <xf numFmtId="0" fontId="14" fillId="0" borderId="41" xfId="0" applyFont="1" applyFill="1" applyBorder="1" applyAlignment="1" applyProtection="1">
      <alignment horizontal="left" vertical="top" wrapText="1"/>
      <protection/>
    </xf>
    <xf numFmtId="171" fontId="15" fillId="0" borderId="39" xfId="0" applyNumberFormat="1" applyFont="1" applyFill="1" applyBorder="1" applyAlignment="1" applyProtection="1">
      <alignment wrapText="1"/>
      <protection/>
    </xf>
    <xf numFmtId="168" fontId="123" fillId="0" borderId="0" xfId="0" applyNumberFormat="1"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171" fontId="15" fillId="0" borderId="0" xfId="0" applyNumberFormat="1" applyFont="1" applyFill="1" applyBorder="1" applyAlignment="1" applyProtection="1">
      <alignment wrapText="1"/>
      <protection/>
    </xf>
    <xf numFmtId="0" fontId="120" fillId="20" borderId="54" xfId="33" applyFont="1" applyBorder="1" applyAlignment="1" applyProtection="1">
      <alignment horizontal="center" vertical="center"/>
      <protection/>
    </xf>
    <xf numFmtId="0" fontId="8" fillId="34" borderId="44" xfId="0" applyFont="1" applyFill="1" applyBorder="1" applyAlignment="1" applyProtection="1">
      <alignment horizontal="left" vertical="top" wrapText="1"/>
      <protection/>
    </xf>
    <xf numFmtId="171" fontId="122" fillId="2" borderId="41" xfId="15" applyNumberFormat="1" applyFont="1" applyFill="1" applyBorder="1" applyAlignment="1" applyProtection="1">
      <alignment wrapText="1"/>
      <protection locked="0"/>
    </xf>
    <xf numFmtId="0" fontId="124" fillId="0" borderId="45" xfId="0" applyFont="1" applyFill="1" applyBorder="1" applyAlignment="1" applyProtection="1">
      <alignment vertical="top" wrapText="1"/>
      <protection/>
    </xf>
    <xf numFmtId="0" fontId="110" fillId="0" borderId="46" xfId="0" applyFont="1" applyFill="1" applyBorder="1" applyAlignment="1" applyProtection="1">
      <alignment vertical="top"/>
      <protection/>
    </xf>
    <xf numFmtId="168" fontId="121"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22"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horizontal="right" wrapText="1"/>
      <protection/>
    </xf>
    <xf numFmtId="168" fontId="121" fillId="0" borderId="40" xfId="0" applyNumberFormat="1" applyFont="1" applyFill="1" applyBorder="1" applyAlignment="1" applyProtection="1">
      <alignment horizontal="left" vertical="top" wrapText="1"/>
      <protection/>
    </xf>
    <xf numFmtId="169" fontId="122" fillId="2" borderId="64" xfId="15" applyNumberFormat="1" applyFont="1" applyFill="1" applyBorder="1" applyAlignment="1" applyProtection="1">
      <alignment wrapText="1"/>
      <protection locked="0"/>
    </xf>
    <xf numFmtId="0" fontId="110" fillId="0" borderId="65" xfId="0" applyFont="1" applyFill="1" applyBorder="1" applyAlignment="1" applyProtection="1">
      <alignment horizontal="left" vertical="top"/>
      <protection/>
    </xf>
    <xf numFmtId="0" fontId="110" fillId="0" borderId="62" xfId="0" applyFont="1" applyFill="1" applyBorder="1" applyAlignment="1" applyProtection="1">
      <alignment horizontal="left" vertical="top" wrapText="1"/>
      <protection/>
    </xf>
    <xf numFmtId="169" fontId="121" fillId="2" borderId="54" xfId="0" applyNumberFormat="1" applyFont="1" applyFill="1" applyBorder="1" applyAlignment="1" applyProtection="1">
      <alignment/>
      <protection locked="0"/>
    </xf>
    <xf numFmtId="0" fontId="110" fillId="0" borderId="49" xfId="0" applyFont="1" applyFill="1" applyBorder="1" applyAlignment="1" applyProtection="1">
      <alignment horizontal="left" vertical="top" wrapText="1"/>
      <protection/>
    </xf>
    <xf numFmtId="169" fontId="121" fillId="2" borderId="64" xfId="0" applyNumberFormat="1" applyFont="1" applyFill="1" applyBorder="1" applyAlignment="1" applyProtection="1">
      <alignment horizontal="right" wrapText="1"/>
      <protection locked="0"/>
    </xf>
    <xf numFmtId="171" fontId="121" fillId="0" borderId="66" xfId="0" applyNumberFormat="1" applyFont="1" applyFill="1" applyBorder="1" applyAlignment="1" applyProtection="1">
      <alignment vertical="top"/>
      <protection locked="0"/>
    </xf>
    <xf numFmtId="0" fontId="110" fillId="0" borderId="52" xfId="0" applyFont="1" applyFill="1" applyBorder="1" applyAlignment="1" applyProtection="1">
      <alignment horizontal="left" vertical="top" wrapText="1"/>
      <protection/>
    </xf>
    <xf numFmtId="171" fontId="121" fillId="0" borderId="60" xfId="0" applyNumberFormat="1" applyFont="1" applyFill="1" applyBorder="1" applyAlignment="1" applyProtection="1">
      <alignment vertical="top"/>
      <protection locked="0"/>
    </xf>
    <xf numFmtId="168" fontId="121" fillId="0" borderId="42" xfId="0" applyNumberFormat="1"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169" fontId="122" fillId="2" borderId="56" xfId="15" applyNumberFormat="1" applyFont="1" applyBorder="1" applyAlignment="1" applyProtection="1">
      <alignment wrapText="1"/>
      <protection locked="0"/>
    </xf>
    <xf numFmtId="171" fontId="122" fillId="2" borderId="64" xfId="15" applyNumberFormat="1" applyFont="1" applyBorder="1" applyAlignment="1" applyProtection="1">
      <alignment wrapText="1"/>
      <protection locked="0"/>
    </xf>
    <xf numFmtId="0" fontId="8" fillId="0" borderId="49"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protection/>
    </xf>
    <xf numFmtId="0" fontId="110" fillId="0" borderId="50" xfId="0" applyFont="1" applyFill="1" applyBorder="1" applyAlignment="1" applyProtection="1">
      <alignment horizontal="left" vertical="top"/>
      <protection/>
    </xf>
    <xf numFmtId="171" fontId="122"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10"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xf>
    <xf numFmtId="10" fontId="13" fillId="2" borderId="64" xfId="0" applyNumberFormat="1" applyFont="1" applyFill="1" applyBorder="1" applyAlignment="1" applyProtection="1">
      <alignment horizontal="right"/>
      <protection locked="0"/>
    </xf>
    <xf numFmtId="188" fontId="12" fillId="0" borderId="66" xfId="0" applyNumberFormat="1" applyFont="1" applyFill="1" applyBorder="1" applyAlignment="1" applyProtection="1">
      <alignment wrapText="1"/>
      <protection/>
    </xf>
    <xf numFmtId="10" fontId="13" fillId="2" borderId="56" xfId="0" applyNumberFormat="1" applyFont="1" applyFill="1" applyBorder="1" applyAlignment="1" applyProtection="1">
      <alignment horizontal="right"/>
      <protection locked="0"/>
    </xf>
    <xf numFmtId="188" fontId="12" fillId="0" borderId="60" xfId="0" applyNumberFormat="1" applyFont="1" applyFill="1" applyBorder="1" applyAlignment="1" applyProtection="1">
      <alignment wrapText="1"/>
      <protection/>
    </xf>
    <xf numFmtId="10" fontId="13" fillId="2" borderId="50" xfId="0" applyNumberFormat="1" applyFont="1" applyFill="1" applyBorder="1" applyAlignment="1" applyProtection="1">
      <alignment horizontal="right"/>
      <protection locked="0"/>
    </xf>
    <xf numFmtId="10" fontId="12" fillId="2" borderId="60" xfId="0" applyNumberFormat="1" applyFont="1" applyFill="1" applyBorder="1" applyAlignment="1" applyProtection="1">
      <alignment wrapText="1"/>
      <protection locked="0"/>
    </xf>
    <xf numFmtId="171" fontId="122" fillId="0" borderId="70" xfId="15" applyNumberFormat="1" applyFont="1" applyFill="1" applyBorder="1" applyAlignment="1" applyProtection="1">
      <alignment horizontal="right" wrapText="1"/>
      <protection/>
    </xf>
    <xf numFmtId="171" fontId="121" fillId="0" borderId="69"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vertical="center"/>
      <protection/>
    </xf>
    <xf numFmtId="168" fontId="121" fillId="36" borderId="55" xfId="0" applyNumberFormat="1" applyFont="1" applyFill="1" applyBorder="1" applyAlignment="1" applyProtection="1">
      <alignment horizontal="left" vertical="top" wrapText="1"/>
      <protection/>
    </xf>
    <xf numFmtId="169" fontId="121" fillId="36" borderId="56" xfId="0" applyNumberFormat="1" applyFont="1" applyFill="1" applyBorder="1" applyAlignment="1" applyProtection="1">
      <alignment horizontal="right" vertical="center"/>
      <protection locked="0"/>
    </xf>
    <xf numFmtId="0" fontId="120" fillId="20" borderId="66" xfId="33" applyFont="1" applyBorder="1" applyAlignment="1" applyProtection="1">
      <alignment horizontal="center" vertical="center"/>
      <protection/>
    </xf>
    <xf numFmtId="0" fontId="120" fillId="20" borderId="52" xfId="33" applyFont="1" applyBorder="1" applyAlignment="1" applyProtection="1">
      <alignment horizontal="center" vertical="center"/>
      <protection/>
    </xf>
    <xf numFmtId="0" fontId="120" fillId="20" borderId="60" xfId="33" applyFont="1" applyBorder="1" applyAlignment="1" applyProtection="1">
      <alignment horizontal="center" vertical="center"/>
      <protection/>
    </xf>
    <xf numFmtId="168" fontId="121" fillId="0" borderId="71" xfId="0" applyNumberFormat="1" applyFont="1" applyFill="1" applyBorder="1" applyAlignment="1" applyProtection="1">
      <alignment horizontal="left" vertical="top" wrapText="1"/>
      <protection/>
    </xf>
    <xf numFmtId="171" fontId="122" fillId="2" borderId="54" xfId="15" applyNumberFormat="1" applyFont="1" applyBorder="1" applyAlignment="1" applyProtection="1">
      <alignment horizontal="right" wrapText="1"/>
      <protection locked="0"/>
    </xf>
    <xf numFmtId="171" fontId="122" fillId="0" borderId="54" xfId="15" applyNumberFormat="1" applyFont="1" applyFill="1" applyBorder="1" applyAlignment="1" applyProtection="1">
      <alignment wrapText="1"/>
      <protection/>
    </xf>
    <xf numFmtId="169" fontId="122" fillId="0" borderId="54" xfId="15" applyNumberFormat="1" applyFont="1" applyFill="1" applyBorder="1" applyAlignment="1" applyProtection="1">
      <alignment horizontal="right" wrapText="1"/>
      <protection/>
    </xf>
    <xf numFmtId="169" fontId="121" fillId="0" borderId="54" xfId="0" applyNumberFormat="1" applyFont="1" applyFill="1" applyBorder="1" applyAlignment="1" applyProtection="1">
      <alignment vertical="center"/>
      <protection/>
    </xf>
    <xf numFmtId="168" fontId="121"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21" fillId="0" borderId="0" xfId="0" applyNumberFormat="1" applyFont="1" applyFill="1" applyBorder="1" applyAlignment="1" applyProtection="1">
      <alignment vertical="center"/>
      <protection/>
    </xf>
    <xf numFmtId="169" fontId="121" fillId="0" borderId="54" xfId="0" applyNumberFormat="1" applyFont="1" applyFill="1" applyBorder="1" applyAlignment="1" applyProtection="1">
      <alignment/>
      <protection/>
    </xf>
    <xf numFmtId="169" fontId="121" fillId="2" borderId="54" xfId="0" applyNumberFormat="1" applyFont="1" applyFill="1" applyBorder="1" applyAlignment="1" applyProtection="1">
      <alignment horizontal="right"/>
      <protection locked="0"/>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xf>
    <xf numFmtId="169" fontId="122" fillId="0" borderId="72" xfId="15" applyNumberFormat="1" applyFont="1" applyFill="1" applyBorder="1" applyAlignment="1" applyProtection="1">
      <alignment horizontal="right"/>
      <protection/>
    </xf>
    <xf numFmtId="0" fontId="110" fillId="0" borderId="0" xfId="0" applyFont="1" applyFill="1" applyBorder="1" applyAlignment="1">
      <alignment horizontal="right" vertical="top"/>
    </xf>
    <xf numFmtId="0" fontId="125" fillId="35" borderId="0" xfId="15" applyNumberFormat="1" applyFont="1" applyFill="1" applyBorder="1" applyAlignment="1" applyProtection="1">
      <alignment horizontal="right"/>
      <protection/>
    </xf>
    <xf numFmtId="0" fontId="122" fillId="2" borderId="72" xfId="15" applyNumberFormat="1" applyFont="1" applyFill="1" applyBorder="1" applyAlignment="1" applyProtection="1">
      <alignment horizontal="right"/>
      <protection locked="0"/>
    </xf>
    <xf numFmtId="14" fontId="121" fillId="2" borderId="73" xfId="0" applyNumberFormat="1" applyFont="1" applyFill="1" applyBorder="1" applyAlignment="1" applyProtection="1">
      <alignment horizontal="right" vertical="top"/>
      <protection locked="0"/>
    </xf>
    <xf numFmtId="0" fontId="126" fillId="0" borderId="0" xfId="0" applyFont="1" applyFill="1" applyBorder="1" applyAlignment="1">
      <alignment horizontal="left" vertical="top"/>
    </xf>
    <xf numFmtId="0" fontId="0" fillId="0" borderId="0" xfId="0" applyFont="1" applyFill="1" applyBorder="1" applyAlignment="1">
      <alignment horizontal="right" vertical="top"/>
    </xf>
    <xf numFmtId="0" fontId="16"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21"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21" fillId="0" borderId="69" xfId="0" applyNumberFormat="1" applyFont="1" applyFill="1" applyBorder="1" applyAlignment="1" applyProtection="1">
      <alignment horizontal="left" vertical="top"/>
      <protection/>
    </xf>
    <xf numFmtId="171" fontId="125" fillId="35" borderId="69" xfId="15" applyNumberFormat="1" applyFont="1" applyFill="1" applyBorder="1" applyAlignment="1" applyProtection="1">
      <alignment horizontal="right" vertical="center" wrapText="1"/>
      <protection/>
    </xf>
    <xf numFmtId="168" fontId="121" fillId="0" borderId="66" xfId="0" applyNumberFormat="1" applyFont="1" applyFill="1" applyBorder="1" applyAlignment="1" applyProtection="1">
      <alignment horizontal="left" vertical="top"/>
      <protection/>
    </xf>
    <xf numFmtId="0" fontId="18" fillId="35" borderId="49" xfId="0" applyFont="1" applyFill="1" applyBorder="1" applyAlignment="1" applyProtection="1">
      <alignment horizontal="left" vertical="top" wrapText="1"/>
      <protection/>
    </xf>
    <xf numFmtId="171" fontId="122" fillId="0" borderId="64" xfId="15" applyNumberFormat="1" applyFont="1" applyFill="1" applyBorder="1" applyAlignment="1" applyProtection="1">
      <alignment horizontal="right" wrapText="1"/>
      <protection/>
    </xf>
    <xf numFmtId="171" fontId="125" fillId="35" borderId="66" xfId="15" applyNumberFormat="1" applyFont="1" applyFill="1" applyBorder="1" applyAlignment="1" applyProtection="1">
      <alignment horizontal="right" vertical="center" wrapText="1"/>
      <protection/>
    </xf>
    <xf numFmtId="171" fontId="122" fillId="0" borderId="56" xfId="15" applyNumberFormat="1" applyFont="1" applyFill="1" applyBorder="1" applyAlignment="1" applyProtection="1">
      <alignment horizontal="right" wrapText="1"/>
      <protection/>
    </xf>
    <xf numFmtId="168" fontId="121" fillId="0" borderId="60" xfId="0" applyNumberFormat="1" applyFont="1" applyFill="1" applyBorder="1" applyAlignment="1" applyProtection="1">
      <alignment horizontal="left" vertical="top"/>
      <protection/>
    </xf>
    <xf numFmtId="0" fontId="17" fillId="35" borderId="52"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0" xfId="0" applyNumberFormat="1" applyFont="1" applyFill="1" applyBorder="1" applyAlignment="1" applyProtection="1">
      <alignment horizontal="right"/>
      <protection/>
    </xf>
    <xf numFmtId="171" fontId="12" fillId="0" borderId="66" xfId="0" applyNumberFormat="1" applyFont="1" applyFill="1" applyBorder="1" applyAlignment="1" applyProtection="1">
      <alignment horizontal="right"/>
      <protection/>
    </xf>
    <xf numFmtId="0" fontId="13" fillId="35" borderId="0" xfId="0" applyFont="1" applyFill="1" applyBorder="1" applyAlignment="1" applyProtection="1">
      <alignment horizontal="left" vertical="top" wrapText="1"/>
      <protection/>
    </xf>
    <xf numFmtId="170" fontId="13" fillId="0" borderId="64" xfId="0" applyNumberFormat="1" applyFont="1" applyFill="1" applyBorder="1" applyAlignment="1" applyProtection="1">
      <alignment wrapText="1"/>
      <protection/>
    </xf>
    <xf numFmtId="0" fontId="13" fillId="35" borderId="50" xfId="0" applyFont="1" applyFill="1" applyBorder="1" applyAlignment="1" applyProtection="1">
      <alignment horizontal="left" vertical="top" wrapText="1"/>
      <protection/>
    </xf>
    <xf numFmtId="170" fontId="13" fillId="0" borderId="50" xfId="0" applyNumberFormat="1" applyFont="1" applyFill="1" applyBorder="1" applyAlignment="1" applyProtection="1">
      <alignment wrapText="1"/>
      <protection/>
    </xf>
    <xf numFmtId="168" fontId="121"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21" fillId="35" borderId="66" xfId="0" applyFont="1" applyFill="1" applyBorder="1" applyAlignment="1" applyProtection="1">
      <alignment horizontal="left" vertical="top"/>
      <protection/>
    </xf>
    <xf numFmtId="0" fontId="12" fillId="35" borderId="49"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21" fillId="35" borderId="74" xfId="0" applyNumberFormat="1" applyFont="1" applyFill="1" applyBorder="1" applyAlignment="1" applyProtection="1">
      <alignment horizontal="right" vertical="center"/>
      <protection/>
    </xf>
    <xf numFmtId="171" fontId="121" fillId="2" borderId="56" xfId="0" applyNumberFormat="1" applyFont="1" applyFill="1" applyBorder="1" applyAlignment="1" applyProtection="1">
      <alignment horizontal="right"/>
      <protection locked="0"/>
    </xf>
    <xf numFmtId="171" fontId="121" fillId="35" borderId="60" xfId="0" applyNumberFormat="1" applyFont="1" applyFill="1" applyBorder="1" applyAlignment="1" applyProtection="1">
      <alignment horizontal="right" vertical="center"/>
      <protection/>
    </xf>
    <xf numFmtId="0" fontId="121" fillId="35" borderId="60" xfId="0" applyFont="1" applyFill="1" applyBorder="1" applyAlignment="1" applyProtection="1">
      <alignment horizontal="left" vertical="top"/>
      <protection/>
    </xf>
    <xf numFmtId="0" fontId="12" fillId="35" borderId="52" xfId="0" applyFont="1" applyFill="1" applyBorder="1" applyAlignment="1" applyProtection="1">
      <alignment horizontal="left" vertical="top" wrapText="1"/>
      <protection/>
    </xf>
    <xf numFmtId="171" fontId="121" fillId="35" borderId="64" xfId="0" applyNumberFormat="1" applyFont="1" applyFill="1" applyBorder="1" applyAlignment="1" applyProtection="1">
      <alignment horizontal="right" vertical="center"/>
      <protection/>
    </xf>
    <xf numFmtId="168" fontId="121" fillId="35" borderId="66"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171" fontId="12" fillId="35" borderId="60" xfId="0" applyNumberFormat="1" applyFont="1" applyFill="1" applyBorder="1" applyAlignment="1" applyProtection="1">
      <alignment horizontal="right" vertical="center"/>
      <protection/>
    </xf>
    <xf numFmtId="0" fontId="12" fillId="35" borderId="50"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54" xfId="0" applyNumberFormat="1" applyFont="1" applyFill="1" applyBorder="1" applyAlignment="1" applyProtection="1">
      <alignment horizontal="right" vertical="center"/>
      <protection/>
    </xf>
    <xf numFmtId="171" fontId="122" fillId="2" borderId="75" xfId="15" applyNumberFormat="1" applyFont="1" applyBorder="1" applyAlignment="1" applyProtection="1">
      <alignment horizontal="right" wrapText="1"/>
      <protection locked="0"/>
    </xf>
    <xf numFmtId="171" fontId="121" fillId="0" borderId="64" xfId="0" applyNumberFormat="1" applyFont="1" applyFill="1" applyBorder="1" applyAlignment="1" applyProtection="1">
      <alignment horizontal="right" wrapText="1"/>
      <protection/>
    </xf>
    <xf numFmtId="171" fontId="121" fillId="0" borderId="56" xfId="0" applyNumberFormat="1" applyFont="1" applyFill="1" applyBorder="1" applyAlignment="1" applyProtection="1">
      <alignment horizontal="right" wrapText="1"/>
      <protection/>
    </xf>
    <xf numFmtId="0" fontId="110" fillId="0" borderId="74" xfId="0" applyFont="1" applyFill="1" applyBorder="1" applyAlignment="1" applyProtection="1">
      <alignment horizontal="left" vertical="top" wrapText="1"/>
      <protection/>
    </xf>
    <xf numFmtId="171" fontId="122" fillId="0" borderId="66" xfId="15" applyNumberFormat="1" applyFont="1" applyFill="1" applyBorder="1" applyAlignment="1" applyProtection="1">
      <alignment/>
      <protection/>
    </xf>
    <xf numFmtId="0" fontId="13" fillId="35" borderId="49"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1" fontId="13" fillId="35" borderId="56" xfId="0" applyNumberFormat="1" applyFont="1" applyFill="1" applyBorder="1" applyAlignment="1" applyProtection="1">
      <alignment horizontal="right" wrapText="1"/>
      <protection/>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68" fontId="121" fillId="35" borderId="54" xfId="0" applyNumberFormat="1" applyFont="1" applyFill="1" applyBorder="1" applyAlignment="1" applyProtection="1">
      <alignment horizontal="left" vertical="top"/>
      <protection/>
    </xf>
    <xf numFmtId="171" fontId="122"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22" fillId="35" borderId="54" xfId="15" applyNumberFormat="1" applyFont="1" applyFill="1" applyBorder="1" applyAlignment="1" applyProtection="1">
      <alignment horizontal="right" vertical="center" wrapText="1"/>
      <protection/>
    </xf>
    <xf numFmtId="168" fontId="123" fillId="35" borderId="51" xfId="0" applyNumberFormat="1" applyFont="1" applyFill="1" applyBorder="1" applyAlignment="1" applyProtection="1">
      <alignment horizontal="left" vertical="top"/>
      <protection/>
    </xf>
    <xf numFmtId="0" fontId="14" fillId="35" borderId="51" xfId="0" applyFont="1" applyFill="1" applyBorder="1" applyAlignment="1" applyProtection="1">
      <alignment horizontal="left" vertical="top" wrapText="1"/>
      <protection/>
    </xf>
    <xf numFmtId="171" fontId="127" fillId="35" borderId="0" xfId="15" applyNumberFormat="1" applyFont="1" applyFill="1" applyBorder="1" applyAlignment="1" applyProtection="1">
      <alignment horizontal="right" vertical="center" wrapText="1"/>
      <protection/>
    </xf>
    <xf numFmtId="0" fontId="128" fillId="20" borderId="54" xfId="33" applyFont="1" applyBorder="1" applyAlignment="1" applyProtection="1">
      <alignment horizontal="center" vertical="center"/>
      <protection/>
    </xf>
    <xf numFmtId="169" fontId="12" fillId="35" borderId="56" xfId="0" applyNumberFormat="1" applyFont="1" applyFill="1" applyBorder="1" applyAlignment="1" applyProtection="1">
      <alignment horizontal="right" vertical="center"/>
      <protection/>
    </xf>
    <xf numFmtId="171" fontId="122"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8" fillId="0" borderId="0" xfId="0" applyFont="1" applyFill="1" applyBorder="1" applyAlignment="1" applyProtection="1">
      <alignment horizontal="left" vertical="top"/>
      <protection/>
    </xf>
    <xf numFmtId="171" fontId="121" fillId="35" borderId="64" xfId="0" applyNumberFormat="1" applyFont="1" applyFill="1" applyBorder="1" applyAlignment="1" applyProtection="1">
      <alignment horizontal="right" wrapText="1"/>
      <protection/>
    </xf>
    <xf numFmtId="0" fontId="11" fillId="35" borderId="49" xfId="0" applyFont="1" applyFill="1" applyBorder="1" applyAlignment="1" applyProtection="1">
      <alignment horizontal="left" vertical="top" wrapText="1"/>
      <protection/>
    </xf>
    <xf numFmtId="171" fontId="121" fillId="35" borderId="56" xfId="0" applyNumberFormat="1" applyFont="1" applyFill="1" applyBorder="1" applyAlignment="1" applyProtection="1">
      <alignment horizontal="right"/>
      <protection/>
    </xf>
    <xf numFmtId="0" fontId="11" fillId="35" borderId="52" xfId="0" applyFont="1" applyFill="1" applyBorder="1" applyAlignment="1" applyProtection="1">
      <alignment horizontal="left" vertical="top"/>
      <protection/>
    </xf>
    <xf numFmtId="0" fontId="110"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49" xfId="0" applyFont="1" applyFill="1" applyBorder="1" applyAlignment="1" applyProtection="1">
      <alignment vertical="top" wrapText="1"/>
      <protection/>
    </xf>
    <xf numFmtId="0" fontId="124" fillId="0" borderId="76" xfId="0" applyFont="1" applyFill="1" applyBorder="1" applyAlignment="1" applyProtection="1">
      <alignment vertical="top" wrapText="1"/>
      <protection/>
    </xf>
    <xf numFmtId="0" fontId="11" fillId="35" borderId="49"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25" fillId="0" borderId="60" xfId="15" applyNumberFormat="1" applyFont="1" applyFill="1" applyBorder="1" applyAlignment="1" applyProtection="1">
      <alignment horizontal="right" wrapText="1"/>
      <protection locked="0"/>
    </xf>
    <xf numFmtId="0" fontId="11" fillId="35" borderId="52"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171" fontId="122" fillId="0" borderId="60" xfId="15" applyNumberFormat="1" applyFont="1" applyFill="1" applyBorder="1" applyAlignment="1" applyProtection="1">
      <alignment horizontal="right"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2" xfId="0" applyFont="1" applyFill="1" applyBorder="1" applyAlignment="1" applyProtection="1">
      <alignment vertical="top" wrapText="1"/>
      <protection/>
    </xf>
    <xf numFmtId="171" fontId="122" fillId="0" borderId="54" xfId="15" applyNumberFormat="1" applyFont="1" applyFill="1" applyBorder="1" applyAlignment="1" applyProtection="1">
      <alignment horizontal="right" wrapText="1"/>
      <protection/>
    </xf>
    <xf numFmtId="168" fontId="121" fillId="0" borderId="66"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68" fontId="121" fillId="0" borderId="0" xfId="0" applyNumberFormat="1" applyFont="1" applyFill="1" applyBorder="1" applyAlignment="1" applyProtection="1">
      <alignment horizontal="left" vertical="top"/>
      <protection/>
    </xf>
    <xf numFmtId="0" fontId="11" fillId="35" borderId="0" xfId="0" applyFont="1" applyFill="1" applyBorder="1" applyAlignment="1" applyProtection="1">
      <alignment vertical="top" wrapText="1"/>
      <protection/>
    </xf>
    <xf numFmtId="171" fontId="122" fillId="0" borderId="0" xfId="15" applyNumberFormat="1" applyFont="1" applyFill="1" applyBorder="1" applyAlignment="1" applyProtection="1">
      <alignment horizontal="right" wrapText="1"/>
      <protection/>
    </xf>
    <xf numFmtId="171" fontId="12" fillId="2" borderId="69" xfId="0" applyNumberFormat="1" applyFont="1" applyFill="1" applyBorder="1" applyAlignment="1" applyProtection="1">
      <alignment horizontal="right"/>
      <protection locked="0"/>
    </xf>
    <xf numFmtId="171" fontId="122" fillId="35" borderId="54" xfId="15" applyNumberFormat="1" applyFont="1" applyFill="1" applyBorder="1" applyAlignment="1" applyProtection="1">
      <alignment horizontal="right" wrapText="1"/>
      <protection/>
    </xf>
    <xf numFmtId="171" fontId="122" fillId="35" borderId="54" xfId="21" applyNumberFormat="1" applyFont="1" applyFill="1" applyBorder="1" applyAlignment="1" applyProtection="1">
      <alignment horizontal="right" wrapText="1"/>
      <protection/>
    </xf>
    <xf numFmtId="169" fontId="122" fillId="35" borderId="54" xfId="15" applyNumberFormat="1" applyFont="1" applyFill="1" applyBorder="1" applyAlignment="1" applyProtection="1">
      <alignment horizontal="right" wrapText="1"/>
      <protection/>
    </xf>
    <xf numFmtId="0" fontId="120" fillId="20" borderId="50" xfId="33" applyFont="1" applyBorder="1" applyAlignment="1" applyProtection="1">
      <alignment horizontal="center" vertical="center"/>
      <protection/>
    </xf>
    <xf numFmtId="169" fontId="12" fillId="2" borderId="54" xfId="0" applyNumberFormat="1" applyFont="1" applyFill="1" applyBorder="1" applyAlignment="1" applyProtection="1">
      <alignment horizontal="right"/>
      <protection locked="0"/>
    </xf>
    <xf numFmtId="170" fontId="13" fillId="2" borderId="64" xfId="0" applyNumberFormat="1" applyFont="1" applyFill="1" applyBorder="1" applyAlignment="1" applyProtection="1">
      <alignment horizontal="right" wrapText="1"/>
      <protection locked="0"/>
    </xf>
    <xf numFmtId="169" fontId="12" fillId="2" borderId="60" xfId="0" applyNumberFormat="1" applyFont="1" applyFill="1" applyBorder="1" applyAlignment="1" applyProtection="1">
      <alignment horizontal="right"/>
      <protection locked="0"/>
    </xf>
    <xf numFmtId="170" fontId="13" fillId="0" borderId="0" xfId="0" applyNumberFormat="1" applyFont="1" applyFill="1" applyBorder="1" applyAlignment="1" applyProtection="1">
      <alignment horizontal="right" wrapText="1"/>
      <protection locked="0"/>
    </xf>
    <xf numFmtId="169" fontId="12" fillId="0" borderId="0" xfId="0" applyNumberFormat="1" applyFont="1" applyFill="1" applyBorder="1" applyAlignment="1" applyProtection="1">
      <alignment horizontal="right"/>
      <protection locked="0"/>
    </xf>
    <xf numFmtId="169" fontId="122" fillId="2" borderId="54" xfId="15" applyNumberFormat="1" applyFont="1" applyFill="1" applyBorder="1" applyAlignment="1" applyProtection="1">
      <alignment horizontal="right" wrapText="1"/>
      <protection locked="0"/>
    </xf>
    <xf numFmtId="171" fontId="125" fillId="35" borderId="62" xfId="15" applyNumberFormat="1" applyFont="1" applyFill="1" applyBorder="1" applyAlignment="1" applyProtection="1">
      <alignment horizontal="right" wrapText="1"/>
      <protection/>
    </xf>
    <xf numFmtId="171" fontId="125" fillId="35" borderId="74"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71" fontId="12" fillId="35" borderId="60" xfId="0"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171" fontId="122" fillId="0" borderId="54" xfId="15" applyNumberFormat="1" applyFont="1" applyFill="1" applyBorder="1" applyAlignment="1" applyProtection="1">
      <alignment horizontal="right"/>
      <protection/>
    </xf>
    <xf numFmtId="9" fontId="122" fillId="2" borderId="77" xfId="15" applyNumberFormat="1" applyFont="1" applyBorder="1" applyAlignment="1" applyProtection="1">
      <alignment horizontal="right" wrapText="1"/>
      <protection locked="0"/>
    </xf>
    <xf numFmtId="9" fontId="121" fillId="2" borderId="64" xfId="0" applyNumberFormat="1" applyFont="1" applyFill="1" applyBorder="1" applyAlignment="1" applyProtection="1">
      <alignment horizontal="right" wrapText="1"/>
      <protection locked="0"/>
    </xf>
    <xf numFmtId="9" fontId="121" fillId="2" borderId="56" xfId="0" applyNumberFormat="1" applyFont="1" applyFill="1" applyBorder="1" applyAlignment="1" applyProtection="1">
      <alignment horizontal="right" wrapText="1"/>
      <protection locked="0"/>
    </xf>
    <xf numFmtId="9" fontId="13" fillId="2" borderId="56" xfId="0" applyNumberFormat="1" applyFont="1" applyFill="1" applyBorder="1" applyAlignment="1" applyProtection="1">
      <alignment horizontal="right" wrapText="1"/>
      <protection locked="0"/>
    </xf>
    <xf numFmtId="3" fontId="122" fillId="0" borderId="54" xfId="15" applyNumberFormat="1" applyFont="1" applyFill="1" applyBorder="1" applyAlignment="1" applyProtection="1">
      <alignment horizontal="right" wrapText="1"/>
      <protection/>
    </xf>
    <xf numFmtId="169" fontId="122" fillId="0" borderId="54" xfId="15" applyNumberFormat="1" applyFont="1" applyFill="1" applyBorder="1" applyAlignment="1" applyProtection="1">
      <alignment horizontal="right" vertical="center" wrapText="1"/>
      <protection locked="0"/>
    </xf>
    <xf numFmtId="168" fontId="121" fillId="0" borderId="78" xfId="0" applyNumberFormat="1" applyFont="1" applyFill="1" applyBorder="1" applyAlignment="1" applyProtection="1">
      <alignment horizontal="left" vertical="top"/>
      <protection/>
    </xf>
    <xf numFmtId="0" fontId="11" fillId="0" borderId="78" xfId="0" applyFont="1" applyFill="1" applyBorder="1" applyAlignment="1" applyProtection="1">
      <alignment horizontal="left" vertical="top" wrapText="1"/>
      <protection/>
    </xf>
    <xf numFmtId="169" fontId="122" fillId="0" borderId="51" xfId="15" applyNumberFormat="1" applyFont="1" applyFill="1" applyBorder="1" applyAlignment="1" applyProtection="1">
      <alignment horizontal="right" vertical="center" wrapText="1"/>
      <protection locked="0"/>
    </xf>
    <xf numFmtId="0" fontId="110" fillId="35" borderId="0" xfId="0" applyFont="1" applyFill="1" applyBorder="1" applyAlignment="1">
      <alignment vertical="top" wrapText="1"/>
    </xf>
    <xf numFmtId="171" fontId="122" fillId="2" borderId="62" xfId="15" applyNumberFormat="1" applyFont="1" applyBorder="1" applyAlignment="1" applyProtection="1">
      <alignment horizontal="right" wrapText="1"/>
      <protection locked="0"/>
    </xf>
    <xf numFmtId="171" fontId="122" fillId="0" borderId="62" xfId="15" applyNumberFormat="1" applyFont="1" applyFill="1" applyBorder="1" applyAlignment="1" applyProtection="1">
      <alignment horizontal="right"/>
      <protection/>
    </xf>
    <xf numFmtId="169" fontId="12" fillId="0" borderId="54" xfId="0" applyNumberFormat="1" applyFont="1" applyFill="1" applyBorder="1" applyAlignment="1" applyProtection="1">
      <alignment horizontal="right"/>
      <protection/>
    </xf>
    <xf numFmtId="0" fontId="90" fillId="0" borderId="0" xfId="15" applyFont="1" applyFill="1" applyBorder="1" applyAlignment="1">
      <alignment horizontal="left" vertical="top"/>
    </xf>
    <xf numFmtId="168" fontId="129" fillId="35" borderId="78" xfId="0" applyNumberFormat="1" applyFont="1" applyFill="1" applyBorder="1" applyAlignment="1" applyProtection="1">
      <alignment vertical="center" wrapText="1"/>
      <protection/>
    </xf>
    <xf numFmtId="0" fontId="128" fillId="20" borderId="52" xfId="33" applyFont="1" applyBorder="1" applyAlignment="1" applyProtection="1">
      <alignment horizontal="center" vertical="center"/>
      <protection/>
    </xf>
    <xf numFmtId="0" fontId="128" fillId="20" borderId="60" xfId="33" applyFont="1" applyBorder="1" applyAlignment="1" applyProtection="1">
      <alignment horizontal="center" vertical="center"/>
      <protection/>
    </xf>
    <xf numFmtId="168" fontId="130" fillId="0" borderId="69" xfId="0" applyNumberFormat="1" applyFont="1" applyFill="1" applyBorder="1" applyAlignment="1" applyProtection="1">
      <alignment horizontal="left" vertical="top"/>
      <protection/>
    </xf>
    <xf numFmtId="169" fontId="131" fillId="0" borderId="62" xfId="15" applyNumberFormat="1" applyFont="1" applyFill="1" applyBorder="1" applyAlignment="1" applyProtection="1">
      <alignment horizontal="right" wrapText="1"/>
      <protection/>
    </xf>
    <xf numFmtId="168" fontId="130" fillId="0" borderId="54" xfId="0" applyNumberFormat="1" applyFont="1" applyFill="1" applyBorder="1" applyAlignment="1" applyProtection="1">
      <alignment horizontal="left" vertical="top"/>
      <protection/>
    </xf>
    <xf numFmtId="169" fontId="131" fillId="2" borderId="62" xfId="15" applyNumberFormat="1" applyFont="1" applyFill="1" applyBorder="1" applyAlignment="1" applyProtection="1">
      <alignment horizontal="right"/>
      <protection locked="0"/>
    </xf>
    <xf numFmtId="169" fontId="17" fillId="0" borderId="54" xfId="0" applyNumberFormat="1" applyFont="1" applyFill="1" applyBorder="1" applyAlignment="1" applyProtection="1">
      <alignment horizontal="right"/>
      <protection/>
    </xf>
    <xf numFmtId="169" fontId="17" fillId="2" borderId="54" xfId="0" applyNumberFormat="1" applyFont="1" applyFill="1" applyBorder="1" applyAlignment="1" applyProtection="1">
      <alignment horizontal="right"/>
      <protection locked="0"/>
    </xf>
    <xf numFmtId="168" fontId="129" fillId="35" borderId="0" xfId="0" applyNumberFormat="1" applyFont="1" applyFill="1" applyBorder="1" applyAlignment="1" applyProtection="1">
      <alignment vertical="center" wrapText="1"/>
      <protection/>
    </xf>
    <xf numFmtId="171" fontId="132" fillId="0" borderId="0" xfId="15" applyNumberFormat="1" applyFont="1" applyFill="1" applyBorder="1" applyAlignment="1" applyProtection="1">
      <alignment horizontal="right"/>
      <protection locked="0"/>
    </xf>
    <xf numFmtId="168" fontId="130" fillId="0" borderId="0" xfId="0" applyNumberFormat="1" applyFont="1" applyFill="1" applyBorder="1" applyAlignment="1" applyProtection="1">
      <alignment horizontal="left" vertical="top"/>
      <protection/>
    </xf>
    <xf numFmtId="169" fontId="17" fillId="0" borderId="50" xfId="0"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69" fontId="131" fillId="2" borderId="50" xfId="15" applyNumberFormat="1" applyFont="1" applyFill="1" applyBorder="1" applyAlignment="1" applyProtection="1">
      <alignment horizontal="right"/>
      <protection locked="0"/>
    </xf>
    <xf numFmtId="0" fontId="126" fillId="0" borderId="0" xfId="0" applyFont="1" applyFill="1" applyBorder="1" applyAlignment="1" applyProtection="1">
      <alignment horizontal="right" wrapText="1"/>
      <protection/>
    </xf>
    <xf numFmtId="0" fontId="130" fillId="2" borderId="50" xfId="0" applyNumberFormat="1" applyFont="1" applyFill="1" applyBorder="1" applyAlignment="1" applyProtection="1">
      <alignment horizontal="right" wrapText="1"/>
      <protection/>
    </xf>
    <xf numFmtId="169" fontId="131" fillId="0" borderId="0"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4" fontId="110" fillId="2" borderId="73" xfId="0" applyNumberFormat="1" applyFont="1" applyFill="1" applyBorder="1" applyAlignment="1" applyProtection="1">
      <alignment horizontal="right" vertical="top"/>
      <protection locked="0"/>
    </xf>
    <xf numFmtId="0" fontId="12" fillId="35" borderId="65" xfId="0" applyFont="1" applyFill="1" applyBorder="1" applyAlignment="1" applyProtection="1">
      <alignment horizontal="left" vertical="center"/>
      <protection/>
    </xf>
    <xf numFmtId="169" fontId="12" fillId="0" borderId="69"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center" wrapText="1"/>
      <protection/>
    </xf>
    <xf numFmtId="0" fontId="110" fillId="0" borderId="52" xfId="0" applyFont="1" applyFill="1" applyBorder="1" applyAlignment="1">
      <alignment horizontal="left" vertical="top"/>
    </xf>
    <xf numFmtId="0" fontId="110" fillId="35" borderId="64" xfId="0" applyFont="1" applyFill="1" applyBorder="1" applyAlignment="1" applyProtection="1">
      <alignment horizontal="left" vertical="top" wrapText="1"/>
      <protection/>
    </xf>
    <xf numFmtId="171" fontId="12" fillId="0" borderId="64" xfId="0" applyNumberFormat="1" applyFont="1" applyFill="1" applyBorder="1" applyAlignment="1" applyProtection="1">
      <alignment horizontal="right"/>
      <protection/>
    </xf>
    <xf numFmtId="171" fontId="122" fillId="0" borderId="79" xfId="15" applyNumberFormat="1" applyFont="1" applyFill="1" applyBorder="1" applyAlignment="1" applyProtection="1">
      <alignment horizontal="right" wrapText="1"/>
      <protection/>
    </xf>
    <xf numFmtId="0" fontId="21"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1"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49" xfId="0" applyFont="1" applyFill="1" applyBorder="1" applyAlignment="1" applyProtection="1">
      <alignment horizontal="left" vertical="top" wrapText="1"/>
      <protection/>
    </xf>
    <xf numFmtId="0" fontId="8" fillId="35" borderId="52"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171" fontId="12" fillId="35" borderId="56" xfId="0" applyNumberFormat="1" applyFont="1" applyFill="1" applyBorder="1" applyAlignment="1" applyProtection="1">
      <alignment horizontal="right" vertical="center"/>
      <protection/>
    </xf>
    <xf numFmtId="0" fontId="8" fillId="35" borderId="50" xfId="0" applyFont="1" applyFill="1" applyBorder="1" applyAlignment="1" applyProtection="1">
      <alignment horizontal="left" vertical="top" wrapText="1"/>
      <protection/>
    </xf>
    <xf numFmtId="0" fontId="12" fillId="35" borderId="50" xfId="0" applyFont="1" applyFill="1" applyBorder="1" applyAlignment="1" applyProtection="1">
      <alignment horizontal="left" vertical="top"/>
      <protection/>
    </xf>
    <xf numFmtId="171" fontId="12" fillId="0" borderId="60" xfId="0" applyNumberFormat="1" applyFont="1" applyFill="1" applyBorder="1" applyAlignment="1" applyProtection="1">
      <alignment horizontal="right" vertical="center"/>
      <protection/>
    </xf>
    <xf numFmtId="171" fontId="12" fillId="2" borderId="60" xfId="0" applyNumberFormat="1" applyFont="1" applyFill="1" applyBorder="1" applyAlignment="1" applyProtection="1">
      <alignment horizontal="right"/>
      <protection locked="0"/>
    </xf>
    <xf numFmtId="0" fontId="110" fillId="0" borderId="56" xfId="0" applyFont="1" applyFill="1" applyBorder="1" applyAlignment="1" applyProtection="1">
      <alignment horizontal="left" vertical="top"/>
      <protection/>
    </xf>
    <xf numFmtId="171" fontId="122" fillId="2" borderId="67" xfId="15" applyNumberFormat="1" applyFont="1" applyBorder="1" applyAlignment="1" applyProtection="1">
      <alignment horizontal="right" wrapText="1"/>
      <protection locked="0"/>
    </xf>
    <xf numFmtId="171" fontId="122"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2" fillId="0" borderId="56" xfId="15" applyNumberFormat="1" applyFont="1" applyFill="1" applyBorder="1" applyAlignment="1" applyProtection="1">
      <alignment horizontal="right"/>
      <protection/>
    </xf>
    <xf numFmtId="0" fontId="121" fillId="0" borderId="60" xfId="0" applyFont="1" applyFill="1" applyBorder="1" applyAlignment="1" applyProtection="1">
      <alignment horizontal="left" vertical="top"/>
      <protection/>
    </xf>
    <xf numFmtId="171" fontId="121" fillId="0" borderId="60" xfId="0" applyNumberFormat="1" applyFont="1" applyFill="1" applyBorder="1" applyAlignment="1" applyProtection="1">
      <alignment horizontal="right" vertical="center"/>
      <protection/>
    </xf>
    <xf numFmtId="0" fontId="8" fillId="34" borderId="49" xfId="0" applyNumberFormat="1"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protection locked="0"/>
    </xf>
    <xf numFmtId="171" fontId="124" fillId="35" borderId="74" xfId="15" applyNumberFormat="1" applyFont="1" applyFill="1" applyBorder="1" applyAlignment="1" applyProtection="1">
      <alignment horizontal="left" vertical="center" wrapText="1"/>
      <protection/>
    </xf>
    <xf numFmtId="171" fontId="12" fillId="35"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10"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protection/>
    </xf>
    <xf numFmtId="181" fontId="12" fillId="0" borderId="54" xfId="0" applyNumberFormat="1" applyFont="1" applyFill="1" applyBorder="1" applyAlignment="1" applyProtection="1">
      <alignment horizontal="right"/>
      <protection/>
    </xf>
    <xf numFmtId="169" fontId="122"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171" fontId="12" fillId="0" borderId="74" xfId="0" applyNumberFormat="1" applyFont="1" applyFill="1" applyBorder="1" applyAlignment="1" applyProtection="1">
      <alignment horizontal="right"/>
      <protection/>
    </xf>
    <xf numFmtId="0" fontId="19" fillId="35" borderId="49" xfId="0" applyFont="1" applyFill="1" applyBorder="1" applyAlignment="1" applyProtection="1">
      <alignment horizontal="left" vertical="top" wrapText="1"/>
      <protection/>
    </xf>
    <xf numFmtId="168" fontId="125" fillId="35" borderId="49" xfId="15" applyNumberFormat="1" applyFont="1" applyFill="1" applyBorder="1" applyAlignment="1" applyProtection="1">
      <alignment horizontal="left" vertical="top"/>
      <protection/>
    </xf>
    <xf numFmtId="0" fontId="22"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33" fillId="28" borderId="64" xfId="41" applyNumberFormat="1" applyFont="1" applyBorder="1" applyAlignment="1" applyProtection="1">
      <alignment horizontal="right" wrapText="1"/>
      <protection locked="0"/>
    </xf>
    <xf numFmtId="0" fontId="19" fillId="0" borderId="49" xfId="0" applyFont="1" applyFill="1" applyBorder="1" applyAlignment="1" applyProtection="1">
      <alignment horizontal="left" vertical="top" wrapText="1"/>
      <protection/>
    </xf>
    <xf numFmtId="171" fontId="122" fillId="2" borderId="64" xfId="15" applyNumberFormat="1" applyFont="1" applyFill="1" applyBorder="1" applyAlignment="1" applyProtection="1">
      <alignment horizontal="right" wrapText="1"/>
      <protection locked="0"/>
    </xf>
    <xf numFmtId="171" fontId="125" fillId="35" borderId="60" xfId="15" applyNumberFormat="1" applyFont="1" applyFill="1" applyBorder="1" applyAlignment="1" applyProtection="1">
      <alignment horizontal="right" wrapText="1"/>
      <protection/>
    </xf>
    <xf numFmtId="0" fontId="130" fillId="0" borderId="49" xfId="0" applyFont="1" applyFill="1" applyBorder="1" applyAlignment="1" applyProtection="1">
      <alignment horizontal="left" vertical="top" wrapText="1"/>
      <protection/>
    </xf>
    <xf numFmtId="171" fontId="122" fillId="35" borderId="74" xfId="15" applyNumberFormat="1" applyFont="1" applyFill="1" applyBorder="1" applyAlignment="1" applyProtection="1">
      <alignment horizontal="right" wrapText="1"/>
      <protection/>
    </xf>
    <xf numFmtId="0" fontId="126" fillId="0" borderId="0" xfId="0" applyFont="1" applyFill="1" applyBorder="1" applyAlignment="1">
      <alignment horizontal="left" vertical="top" wrapText="1"/>
    </xf>
    <xf numFmtId="171" fontId="23" fillId="2" borderId="64" xfId="0" applyNumberFormat="1" applyFont="1" applyFill="1" applyBorder="1" applyAlignment="1" applyProtection="1">
      <alignment horizontal="right" wrapText="1"/>
      <protection locked="0"/>
    </xf>
    <xf numFmtId="0" fontId="19" fillId="35" borderId="0" xfId="0" applyFont="1" applyFill="1" applyBorder="1" applyAlignment="1" applyProtection="1">
      <alignment horizontal="left" vertical="top" wrapText="1"/>
      <protection/>
    </xf>
    <xf numFmtId="171" fontId="23" fillId="2" borderId="56" xfId="0" applyNumberFormat="1" applyFont="1" applyFill="1" applyBorder="1" applyAlignment="1" applyProtection="1">
      <alignment horizontal="right" wrapText="1"/>
      <protection locked="0"/>
    </xf>
    <xf numFmtId="0" fontId="19" fillId="35" borderId="52" xfId="0" applyFont="1" applyFill="1" applyBorder="1" applyAlignment="1" applyProtection="1">
      <alignment vertical="top" wrapText="1"/>
      <protection/>
    </xf>
    <xf numFmtId="169" fontId="23" fillId="0" borderId="64" xfId="0" applyNumberFormat="1" applyFont="1" applyFill="1" applyBorder="1" applyAlignment="1" applyProtection="1">
      <alignment horizontal="right" wrapText="1"/>
      <protection/>
    </xf>
    <xf numFmtId="0" fontId="23" fillId="0" borderId="55" xfId="0" applyFont="1" applyFill="1" applyBorder="1" applyAlignment="1" applyProtection="1">
      <alignment vertical="top" wrapText="1"/>
      <protection/>
    </xf>
    <xf numFmtId="169" fontId="23" fillId="0" borderId="56" xfId="0" applyNumberFormat="1" applyFont="1" applyFill="1" applyBorder="1" applyAlignment="1" applyProtection="1">
      <alignment horizontal="right" wrapText="1"/>
      <protection/>
    </xf>
    <xf numFmtId="0" fontId="19" fillId="0" borderId="0" xfId="0" applyFont="1" applyFill="1" applyBorder="1" applyAlignment="1" applyProtection="1">
      <alignment vertical="top" wrapText="1"/>
      <protection/>
    </xf>
    <xf numFmtId="0" fontId="19" fillId="35" borderId="0" xfId="0" applyFont="1" applyFill="1" applyBorder="1" applyAlignment="1" applyProtection="1">
      <alignment vertical="top" wrapText="1"/>
      <protection/>
    </xf>
    <xf numFmtId="0" fontId="23" fillId="35" borderId="0" xfId="0" applyFont="1" applyFill="1" applyBorder="1" applyAlignment="1" applyProtection="1">
      <alignment vertical="top" wrapText="1"/>
      <protection/>
    </xf>
    <xf numFmtId="0" fontId="126" fillId="0" borderId="50" xfId="0" applyFont="1" applyFill="1" applyBorder="1" applyAlignment="1" applyProtection="1">
      <alignment vertical="top" wrapText="1"/>
      <protection/>
    </xf>
    <xf numFmtId="169" fontId="12" fillId="2" borderId="64" xfId="0" applyNumberFormat="1" applyFont="1" applyFill="1" applyBorder="1" applyAlignment="1" applyProtection="1">
      <alignment horizontal="right"/>
      <protection locked="0"/>
    </xf>
    <xf numFmtId="0" fontId="120" fillId="20" borderId="49" xfId="33" applyFont="1" applyBorder="1" applyAlignment="1" applyProtection="1">
      <alignment horizontal="center" vertical="center"/>
      <protection/>
    </xf>
    <xf numFmtId="0" fontId="120" fillId="20" borderId="0" xfId="33" applyFont="1" applyBorder="1" applyAlignment="1" applyProtection="1">
      <alignment horizontal="center" vertical="center"/>
      <protection/>
    </xf>
    <xf numFmtId="0" fontId="18" fillId="0" borderId="0" xfId="33" applyFont="1" applyFill="1" applyBorder="1" applyAlignment="1" applyProtection="1">
      <alignment horizontal="left" vertical="top" wrapText="1"/>
      <protection/>
    </xf>
    <xf numFmtId="171" fontId="17" fillId="2" borderId="50" xfId="33" applyNumberFormat="1" applyFont="1" applyFill="1" applyBorder="1" applyAlignment="1" applyProtection="1">
      <alignment horizontal="right"/>
      <protection locked="0"/>
    </xf>
    <xf numFmtId="171" fontId="17" fillId="2" borderId="51" xfId="33" applyNumberFormat="1" applyFont="1" applyFill="1" applyBorder="1" applyAlignment="1" applyProtection="1">
      <alignment horizontal="right"/>
      <protection locked="0"/>
    </xf>
    <xf numFmtId="0" fontId="18" fillId="0" borderId="0" xfId="33" applyFont="1" applyFill="1" applyBorder="1" applyAlignment="1" applyProtection="1">
      <alignment horizontal="left" vertical="top"/>
      <protection/>
    </xf>
    <xf numFmtId="169" fontId="17" fillId="0" borderId="51" xfId="33" applyNumberFormat="1" applyFont="1" applyFill="1" applyBorder="1" applyAlignment="1" applyProtection="1">
      <alignment horizontal="right" vertical="center"/>
      <protection/>
    </xf>
    <xf numFmtId="0" fontId="17" fillId="0" borderId="50" xfId="33" applyFont="1" applyFill="1" applyBorder="1" applyAlignment="1" applyProtection="1">
      <alignment horizontal="right" vertical="center"/>
      <protection/>
    </xf>
    <xf numFmtId="0" fontId="17" fillId="0" borderId="0" xfId="33" applyFont="1" applyFill="1" applyBorder="1" applyAlignment="1" applyProtection="1">
      <alignment horizontal="right" vertical="center"/>
      <protection/>
    </xf>
    <xf numFmtId="170" fontId="12" fillId="2" borderId="66" xfId="33" applyNumberFormat="1" applyFont="1" applyFill="1" applyBorder="1" applyAlignment="1" applyProtection="1">
      <alignment horizontal="right" vertical="center"/>
      <protection locked="0"/>
    </xf>
    <xf numFmtId="0" fontId="18" fillId="0" borderId="49" xfId="33" applyFont="1" applyFill="1" applyBorder="1" applyAlignment="1" applyProtection="1">
      <alignment horizontal="left" vertical="top" wrapText="1"/>
      <protection/>
    </xf>
    <xf numFmtId="171" fontId="17" fillId="2" borderId="64" xfId="33" applyNumberFormat="1" applyFont="1" applyFill="1" applyBorder="1" applyAlignment="1" applyProtection="1">
      <alignment horizontal="right"/>
      <protection locked="0"/>
    </xf>
    <xf numFmtId="171" fontId="17" fillId="2" borderId="56" xfId="33" applyNumberFormat="1" applyFont="1" applyFill="1" applyBorder="1" applyAlignment="1" applyProtection="1">
      <alignment horizontal="right"/>
      <protection locked="0"/>
    </xf>
    <xf numFmtId="0" fontId="18" fillId="0" borderId="49" xfId="33" applyFont="1" applyFill="1" applyBorder="1" applyAlignment="1" applyProtection="1">
      <alignment horizontal="left" vertical="top"/>
      <protection/>
    </xf>
    <xf numFmtId="169" fontId="17" fillId="0" borderId="56" xfId="33" applyNumberFormat="1" applyFont="1" applyFill="1" applyBorder="1" applyAlignment="1" applyProtection="1">
      <alignment horizontal="right" vertical="center"/>
      <protection/>
    </xf>
    <xf numFmtId="0" fontId="17" fillId="0" borderId="56" xfId="33" applyFont="1" applyFill="1" applyBorder="1" applyAlignment="1" applyProtection="1">
      <alignment horizontal="right" vertical="center"/>
      <protection/>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170" fontId="12" fillId="2" borderId="56" xfId="33" applyNumberFormat="1" applyFont="1" applyFill="1" applyBorder="1" applyAlignment="1" applyProtection="1">
      <alignment horizontal="right" vertical="center"/>
      <protection locked="0"/>
    </xf>
    <xf numFmtId="170" fontId="12" fillId="2" borderId="64" xfId="33" applyNumberFormat="1" applyFont="1" applyFill="1" applyBorder="1" applyAlignment="1" applyProtection="1">
      <alignment horizontal="right" vertical="center"/>
      <protection locked="0"/>
    </xf>
    <xf numFmtId="169" fontId="17" fillId="0" borderId="60" xfId="33" applyNumberFormat="1" applyFont="1" applyFill="1" applyBorder="1" applyAlignment="1" applyProtection="1">
      <alignment horizontal="right" vertical="center"/>
      <protection/>
    </xf>
    <xf numFmtId="171" fontId="17" fillId="0" borderId="64" xfId="33" applyNumberFormat="1" applyFont="1" applyFill="1" applyBorder="1" applyAlignment="1" applyProtection="1">
      <alignment horizontal="right"/>
      <protection locked="0"/>
    </xf>
    <xf numFmtId="169" fontId="17" fillId="0" borderId="56" xfId="33" applyNumberFormat="1" applyFont="1" applyFill="1" applyBorder="1" applyAlignment="1" applyProtection="1">
      <alignment horizontal="right"/>
      <protection/>
    </xf>
    <xf numFmtId="169" fontId="17" fillId="0" borderId="54" xfId="33" applyNumberFormat="1" applyFont="1" applyFill="1" applyBorder="1" applyAlignment="1" applyProtection="1">
      <alignment horizontal="right"/>
      <protection/>
    </xf>
    <xf numFmtId="170" fontId="12" fillId="2" borderId="54" xfId="33" applyNumberFormat="1" applyFont="1" applyFill="1" applyBorder="1" applyAlignment="1" applyProtection="1">
      <alignment horizontal="right"/>
      <protection locked="0"/>
    </xf>
    <xf numFmtId="170" fontId="12" fillId="2" borderId="66" xfId="33" applyNumberFormat="1" applyFont="1" applyFill="1" applyBorder="1" applyAlignment="1" applyProtection="1">
      <alignment horizontal="right"/>
      <protection locked="0"/>
    </xf>
    <xf numFmtId="0" fontId="23" fillId="0" borderId="49" xfId="0" applyNumberFormat="1" applyFont="1" applyFill="1" applyBorder="1" applyAlignment="1" applyProtection="1">
      <alignment horizontal="left" vertical="top" wrapText="1"/>
      <protection/>
    </xf>
    <xf numFmtId="171" fontId="131" fillId="2" borderId="64" xfId="15" applyNumberFormat="1" applyFont="1" applyBorder="1" applyAlignment="1" applyProtection="1">
      <alignment horizontal="right" wrapText="1"/>
      <protection locked="0"/>
    </xf>
    <xf numFmtId="171" fontId="131" fillId="2" borderId="56" xfId="15" applyNumberFormat="1" applyFont="1" applyBorder="1" applyAlignment="1" applyProtection="1">
      <alignment horizontal="right" wrapText="1"/>
      <protection locked="0"/>
    </xf>
    <xf numFmtId="0" fontId="19" fillId="0" borderId="52" xfId="0" applyFont="1" applyFill="1" applyBorder="1" applyAlignment="1" applyProtection="1">
      <alignment horizontal="left" vertical="top" wrapText="1"/>
      <protection/>
    </xf>
    <xf numFmtId="171" fontId="17" fillId="0" borderId="64" xfId="0" applyNumberFormat="1" applyFont="1" applyFill="1" applyBorder="1" applyAlignment="1" applyProtection="1">
      <alignment horizontal="right"/>
      <protection/>
    </xf>
    <xf numFmtId="171" fontId="122"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10" fontId="23" fillId="2" borderId="50" xfId="0" applyNumberFormat="1" applyFont="1" applyFill="1" applyBorder="1" applyAlignment="1" applyProtection="1">
      <alignment horizontal="right" wrapText="1"/>
      <protection locked="0"/>
    </xf>
    <xf numFmtId="10" fontId="23" fillId="2" borderId="51" xfId="0" applyNumberFormat="1" applyFont="1" applyFill="1" applyBorder="1" applyAlignment="1" applyProtection="1">
      <alignment horizontal="right" wrapText="1"/>
      <protection locked="0"/>
    </xf>
    <xf numFmtId="10" fontId="23" fillId="2" borderId="56" xfId="0" applyNumberFormat="1" applyFont="1" applyFill="1" applyBorder="1" applyAlignment="1" applyProtection="1">
      <alignment horizontal="right" wrapText="1"/>
      <protection locked="0"/>
    </xf>
    <xf numFmtId="10" fontId="12" fillId="2" borderId="54" xfId="0" applyNumberFormat="1" applyFont="1" applyFill="1" applyBorder="1" applyAlignment="1" applyProtection="1">
      <alignment/>
      <protection locked="0"/>
    </xf>
    <xf numFmtId="0" fontId="122" fillId="0" borderId="60" xfId="15" applyNumberFormat="1" applyFont="1" applyFill="1" applyBorder="1" applyAlignment="1" applyProtection="1">
      <alignment horizontal="right"/>
      <protection/>
    </xf>
    <xf numFmtId="3" fontId="12" fillId="0" borderId="54" xfId="0" applyNumberFormat="1" applyFont="1" applyFill="1" applyBorder="1" applyAlignment="1" applyProtection="1">
      <alignment horizontal="right"/>
      <protection/>
    </xf>
    <xf numFmtId="169" fontId="12" fillId="0" borderId="74" xfId="0" applyNumberFormat="1" applyFont="1" applyFill="1" applyBorder="1" applyAlignment="1" applyProtection="1">
      <alignment horizontal="right"/>
      <protection/>
    </xf>
    <xf numFmtId="169" fontId="122" fillId="2" borderId="80" xfId="15" applyNumberFormat="1" applyFont="1" applyBorder="1" applyAlignment="1" applyProtection="1">
      <alignment horizontal="right" wrapText="1"/>
      <protection locked="0"/>
    </xf>
    <xf numFmtId="168" fontId="121" fillId="35" borderId="78" xfId="0" applyNumberFormat="1" applyFont="1" applyFill="1" applyBorder="1" applyAlignment="1" applyProtection="1">
      <alignment horizontal="left" vertical="top"/>
      <protection/>
    </xf>
    <xf numFmtId="171" fontId="122" fillId="2" borderId="81" xfId="15" applyNumberFormat="1" applyFont="1" applyBorder="1" applyAlignment="1" applyProtection="1">
      <alignment horizontal="right" wrapText="1"/>
      <protection locked="0"/>
    </xf>
    <xf numFmtId="171" fontId="122" fillId="2" borderId="62" xfId="15" applyNumberFormat="1" applyFont="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22" fillId="2" borderId="60"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22" fillId="2" borderId="54" xfId="15" applyNumberFormat="1" applyFont="1" applyBorder="1" applyAlignment="1" applyProtection="1">
      <alignment horizontal="right"/>
      <protection locked="0"/>
    </xf>
    <xf numFmtId="170" fontId="121" fillId="2" borderId="60" xfId="0" applyNumberFormat="1" applyFont="1" applyFill="1" applyBorder="1" applyAlignment="1" applyProtection="1">
      <alignment horizontal="right"/>
      <protection locked="0"/>
    </xf>
    <xf numFmtId="170" fontId="121" fillId="2" borderId="54" xfId="0" applyNumberFormat="1" applyFont="1" applyFill="1" applyBorder="1" applyAlignment="1" applyProtection="1">
      <alignment horizontal="right"/>
      <protection locked="0"/>
    </xf>
    <xf numFmtId="169" fontId="121" fillId="0" borderId="54" xfId="0" applyNumberFormat="1" applyFont="1" applyFill="1" applyBorder="1" applyAlignment="1">
      <alignment horizontal="right"/>
    </xf>
    <xf numFmtId="171" fontId="121" fillId="0" borderId="54" xfId="0" applyNumberFormat="1" applyFont="1" applyFill="1" applyBorder="1" applyAlignment="1">
      <alignment/>
    </xf>
    <xf numFmtId="0" fontId="121" fillId="0" borderId="54" xfId="0" applyNumberFormat="1" applyFont="1" applyFill="1" applyBorder="1" applyAlignment="1" applyProtection="1">
      <alignment horizontal="right"/>
      <protection/>
    </xf>
    <xf numFmtId="169" fontId="121" fillId="0" borderId="54" xfId="0" applyNumberFormat="1" applyFont="1" applyFill="1" applyBorder="1" applyAlignment="1" applyProtection="1">
      <alignment horizontal="right"/>
      <protection/>
    </xf>
    <xf numFmtId="169" fontId="130" fillId="0" borderId="54" xfId="0" applyNumberFormat="1" applyFont="1" applyFill="1" applyBorder="1" applyAlignment="1" applyProtection="1">
      <alignment horizontal="right"/>
      <protection/>
    </xf>
    <xf numFmtId="169" fontId="130" fillId="2" borderId="54" xfId="0" applyNumberFormat="1" applyFont="1" applyFill="1" applyBorder="1" applyAlignment="1" applyProtection="1">
      <alignment horizontal="right" vertical="center"/>
      <protection locked="0"/>
    </xf>
    <xf numFmtId="171" fontId="130" fillId="0" borderId="54" xfId="0" applyNumberFormat="1" applyFont="1" applyFill="1" applyBorder="1" applyAlignment="1">
      <alignment horizontal="right"/>
    </xf>
    <xf numFmtId="173" fontId="130" fillId="0" borderId="54" xfId="0" applyNumberFormat="1" applyFont="1" applyFill="1" applyBorder="1" applyAlignment="1">
      <alignment horizontal="right"/>
    </xf>
    <xf numFmtId="170" fontId="130" fillId="0" borderId="54" xfId="0" applyNumberFormat="1" applyFont="1" applyFill="1" applyBorder="1" applyAlignment="1">
      <alignment horizontal="right"/>
    </xf>
    <xf numFmtId="170" fontId="130" fillId="2" borderId="54" xfId="0" applyNumberFormat="1" applyFont="1" applyFill="1" applyBorder="1" applyAlignment="1" applyProtection="1">
      <alignment horizontal="right"/>
      <protection locked="0"/>
    </xf>
    <xf numFmtId="169" fontId="122" fillId="2" borderId="50" xfId="15" applyNumberFormat="1" applyFont="1" applyBorder="1" applyAlignment="1" applyProtection="1">
      <alignment horizontal="right"/>
      <protection locked="0"/>
    </xf>
    <xf numFmtId="0" fontId="110" fillId="0" borderId="0" xfId="0" applyFont="1" applyFill="1" applyBorder="1" applyAlignment="1">
      <alignment horizontal="right"/>
    </xf>
    <xf numFmtId="0" fontId="121" fillId="2" borderId="50" xfId="0" applyFont="1" applyFill="1" applyBorder="1" applyAlignment="1" applyProtection="1">
      <alignment horizontal="center"/>
      <protection locked="0"/>
    </xf>
    <xf numFmtId="0" fontId="121" fillId="2" borderId="50" xfId="0" applyFont="1" applyFill="1" applyBorder="1" applyAlignment="1" applyProtection="1">
      <alignment horizontal="center" vertical="top"/>
      <protection locked="0"/>
    </xf>
    <xf numFmtId="170" fontId="122" fillId="2" borderId="50" xfId="15" applyNumberFormat="1" applyFont="1" applyBorder="1" applyAlignment="1" applyProtection="1">
      <alignment horizontal="right"/>
      <protection locked="0"/>
    </xf>
    <xf numFmtId="0" fontId="118"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21" fillId="0" borderId="54" xfId="0" applyNumberFormat="1" applyFont="1" applyFill="1" applyBorder="1" applyAlignment="1">
      <alignment horizontal="right"/>
    </xf>
    <xf numFmtId="0" fontId="134" fillId="0" borderId="0" xfId="0" applyFont="1" applyFill="1" applyBorder="1" applyAlignment="1" applyProtection="1">
      <alignment horizontal="center" vertical="top"/>
      <protection/>
    </xf>
    <xf numFmtId="0" fontId="130" fillId="0" borderId="0" xfId="0" applyFont="1" applyFill="1" applyBorder="1" applyAlignment="1" applyProtection="1">
      <alignment vertical="top"/>
      <protection/>
    </xf>
    <xf numFmtId="0" fontId="126" fillId="0" borderId="0" xfId="0" applyFont="1" applyFill="1" applyBorder="1" applyAlignment="1" applyProtection="1">
      <alignment vertical="top"/>
      <protection/>
    </xf>
    <xf numFmtId="177" fontId="126" fillId="0" borderId="0" xfId="0" applyNumberFormat="1" applyFont="1" applyFill="1" applyBorder="1" applyAlignment="1" applyProtection="1">
      <alignment vertical="top"/>
      <protection locked="0"/>
    </xf>
    <xf numFmtId="177" fontId="126" fillId="0" borderId="0" xfId="0" applyNumberFormat="1"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26" fillId="0" borderId="0" xfId="0" applyFont="1" applyFill="1" applyBorder="1" applyAlignment="1" applyProtection="1">
      <alignment horizontal="center" vertical="top"/>
      <protection locked="0"/>
    </xf>
    <xf numFmtId="0" fontId="135" fillId="0" borderId="0" xfId="0" applyFont="1" applyFill="1" applyBorder="1" applyAlignment="1">
      <alignment horizontal="left" vertical="top"/>
    </xf>
    <xf numFmtId="0" fontId="0" fillId="0" borderId="0" xfId="0" applyFont="1" applyFill="1" applyBorder="1" applyAlignment="1">
      <alignment horizontal="left" vertical="top"/>
    </xf>
    <xf numFmtId="0" fontId="136" fillId="0" borderId="0" xfId="0" applyFont="1" applyFill="1" applyBorder="1" applyAlignment="1">
      <alignment horizontal="left" vertical="top"/>
    </xf>
    <xf numFmtId="0" fontId="135" fillId="0" borderId="0" xfId="0" applyFont="1" applyFill="1" applyBorder="1" applyAlignment="1">
      <alignment horizontal="center" vertical="center" wrapText="1"/>
    </xf>
    <xf numFmtId="0" fontId="135" fillId="2" borderId="54" xfId="0" applyFont="1" applyFill="1" applyBorder="1" applyAlignment="1" applyProtection="1">
      <alignment horizontal="left" vertical="top"/>
      <protection locked="0"/>
    </xf>
    <xf numFmtId="0" fontId="135" fillId="0" borderId="0" xfId="0" applyFont="1" applyFill="1" applyBorder="1" applyAlignment="1" applyProtection="1">
      <alignment vertical="top"/>
      <protection/>
    </xf>
    <xf numFmtId="0" fontId="135" fillId="0" borderId="0" xfId="0" applyFont="1" applyFill="1" applyBorder="1" applyAlignment="1" applyProtection="1">
      <alignment horizontal="right" vertical="top"/>
      <protection/>
    </xf>
    <xf numFmtId="0" fontId="24" fillId="36" borderId="0" xfId="0" applyFont="1" applyFill="1" applyBorder="1" applyAlignment="1">
      <alignment horizontal="right" vertical="top" wrapText="1"/>
    </xf>
    <xf numFmtId="0" fontId="130" fillId="0" borderId="0" xfId="0" applyFont="1" applyFill="1" applyBorder="1" applyAlignment="1">
      <alignment horizontal="left" vertical="top"/>
    </xf>
    <xf numFmtId="0" fontId="24" fillId="0" borderId="0" xfId="0" applyFont="1" applyFill="1" applyBorder="1" applyAlignment="1">
      <alignment horizontal="right" vertical="top" wrapText="1"/>
    </xf>
    <xf numFmtId="0" fontId="135" fillId="0" borderId="0" xfId="0" applyFont="1" applyFill="1" applyBorder="1" applyAlignment="1">
      <alignment vertical="top"/>
    </xf>
    <xf numFmtId="0" fontId="135" fillId="0" borderId="0" xfId="0" applyFont="1" applyFill="1" applyBorder="1" applyAlignment="1">
      <alignment horizontal="center" vertical="top"/>
    </xf>
    <xf numFmtId="0" fontId="135" fillId="0" borderId="0" xfId="0" applyFont="1" applyFill="1" applyBorder="1" applyAlignment="1">
      <alignment horizontal="right" vertical="top"/>
    </xf>
    <xf numFmtId="0" fontId="136" fillId="0" borderId="0" xfId="0" applyFont="1" applyFill="1" applyBorder="1" applyAlignment="1" applyProtection="1">
      <alignment vertical="top"/>
      <protection locked="0"/>
    </xf>
    <xf numFmtId="0" fontId="111" fillId="0" borderId="0" xfId="0" applyFont="1" applyFill="1" applyBorder="1" applyAlignment="1">
      <alignment vertical="top"/>
    </xf>
    <xf numFmtId="0" fontId="135" fillId="2"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xf>
    <xf numFmtId="0" fontId="135" fillId="2" borderId="50" xfId="0" applyFont="1" applyFill="1" applyBorder="1" applyAlignment="1" applyProtection="1">
      <alignment vertical="top"/>
      <protection locked="0"/>
    </xf>
    <xf numFmtId="0" fontId="135" fillId="0" borderId="0" xfId="0" applyFont="1" applyFill="1" applyBorder="1" applyAlignment="1">
      <alignment vertical="top" wrapText="1"/>
    </xf>
    <xf numFmtId="0" fontId="135" fillId="0" borderId="82" xfId="0" applyFont="1" applyFill="1" applyBorder="1" applyAlignment="1">
      <alignment horizontal="left" vertical="top"/>
    </xf>
    <xf numFmtId="0" fontId="135" fillId="0" borderId="82" xfId="0" applyFont="1" applyFill="1" applyBorder="1" applyAlignment="1">
      <alignment vertical="top"/>
    </xf>
    <xf numFmtId="0" fontId="135" fillId="0" borderId="0" xfId="0" applyFont="1" applyFill="1" applyBorder="1" applyAlignment="1" applyProtection="1">
      <alignment vertical="top"/>
      <protection locked="0"/>
    </xf>
    <xf numFmtId="0" fontId="136" fillId="0" borderId="0" xfId="0" applyFont="1" applyFill="1" applyBorder="1" applyAlignment="1" applyProtection="1">
      <alignment horizontal="center" vertical="top"/>
      <protection/>
    </xf>
    <xf numFmtId="0" fontId="135"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0" xfId="15" applyFont="1" applyBorder="1" applyAlignment="1" applyProtection="1">
      <alignment horizontal="left" vertical="top"/>
      <protection locked="0"/>
    </xf>
    <xf numFmtId="0" fontId="135" fillId="0" borderId="0" xfId="0" applyFont="1" applyFill="1" applyBorder="1" applyAlignment="1" applyProtection="1">
      <alignment horizontal="center" vertical="top"/>
      <protection/>
    </xf>
    <xf numFmtId="0" fontId="90" fillId="2" borderId="51" xfId="15" applyFont="1" applyBorder="1" applyAlignment="1" applyProtection="1">
      <alignment horizontal="left"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0" borderId="0" xfId="15" applyFont="1" applyFill="1" applyBorder="1" applyAlignment="1" applyProtection="1">
      <alignment horizontal="left" vertical="top"/>
      <protection/>
    </xf>
    <xf numFmtId="0" fontId="137"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90" fillId="2" borderId="50"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6" fillId="0" borderId="0" xfId="0" applyFont="1" applyFill="1" applyBorder="1" applyAlignment="1" applyProtection="1">
      <alignment vertical="top"/>
      <protection/>
    </xf>
    <xf numFmtId="0" fontId="138" fillId="0" borderId="0" xfId="0" applyFont="1" applyFill="1" applyBorder="1" applyAlignment="1" applyProtection="1">
      <alignment horizontal="right" vertical="top"/>
      <protection/>
    </xf>
    <xf numFmtId="0" fontId="90" fillId="2" borderId="51" xfId="15" applyFont="1" applyBorder="1" applyAlignment="1" applyProtection="1">
      <alignment vertical="top"/>
      <protection locked="0"/>
    </xf>
    <xf numFmtId="0" fontId="135" fillId="0" borderId="0" xfId="0" applyFont="1" applyFill="1" applyBorder="1" applyAlignment="1" applyProtection="1">
      <alignment vertical="center" wrapText="1"/>
      <protection/>
    </xf>
    <xf numFmtId="0" fontId="135" fillId="0" borderId="0" xfId="0" applyFont="1" applyFill="1" applyBorder="1" applyAlignment="1" applyProtection="1">
      <alignment vertical="top" wrapText="1"/>
      <protection/>
    </xf>
    <xf numFmtId="0" fontId="135" fillId="0" borderId="0" xfId="0" applyFont="1" applyFill="1" applyBorder="1" applyAlignment="1" applyProtection="1">
      <alignment horizontal="center" vertical="center" wrapText="1"/>
      <protection/>
    </xf>
    <xf numFmtId="0" fontId="135" fillId="0" borderId="0" xfId="0" applyFont="1" applyFill="1" applyBorder="1" applyAlignment="1" applyProtection="1">
      <alignment horizontal="center" vertical="top" wrapText="1"/>
      <protection/>
    </xf>
    <xf numFmtId="0" fontId="135" fillId="0" borderId="0" xfId="0" applyFont="1" applyFill="1" applyBorder="1" applyAlignment="1" applyProtection="1">
      <alignment horizontal="center" vertical="center"/>
      <protection/>
    </xf>
    <xf numFmtId="0" fontId="135" fillId="0" borderId="0" xfId="0" applyFont="1" applyFill="1" applyBorder="1" applyAlignment="1" applyProtection="1">
      <alignment horizontal="center"/>
      <protection/>
    </xf>
    <xf numFmtId="0" fontId="90" fillId="2" borderId="50" xfId="15" applyFont="1" applyFill="1" applyBorder="1" applyAlignment="1" applyProtection="1">
      <alignment vertical="top"/>
      <protection locked="0"/>
    </xf>
    <xf numFmtId="0" fontId="90" fillId="2" borderId="50" xfId="15" applyFont="1" applyFill="1" applyBorder="1" applyAlignment="1" applyProtection="1">
      <alignment/>
      <protection locked="0"/>
    </xf>
    <xf numFmtId="0" fontId="135" fillId="0" borderId="0" xfId="0" applyFont="1" applyFill="1" applyBorder="1" applyAlignment="1" applyProtection="1">
      <alignment/>
      <protection/>
    </xf>
    <xf numFmtId="0" fontId="90" fillId="2" borderId="50" xfId="15" applyFont="1" applyFill="1" applyBorder="1" applyAlignment="1" applyProtection="1">
      <alignment horizontal="left"/>
      <protection locked="0"/>
    </xf>
    <xf numFmtId="0" fontId="90" fillId="2" borderId="50" xfId="15" applyFont="1" applyFill="1" applyBorder="1" applyAlignment="1" applyProtection="1">
      <alignment horizontal="left" vertical="top"/>
      <protection locked="0"/>
    </xf>
    <xf numFmtId="0" fontId="135" fillId="35" borderId="0" xfId="0" applyFont="1" applyFill="1" applyBorder="1" applyAlignment="1" applyProtection="1">
      <alignment vertical="top"/>
      <protection/>
    </xf>
    <xf numFmtId="0" fontId="0" fillId="0" borderId="0" xfId="0" applyFont="1" applyAlignment="1">
      <alignment horizontal="left" vertical="top"/>
    </xf>
    <xf numFmtId="0" fontId="135" fillId="0" borderId="0" xfId="0" applyFont="1" applyAlignment="1">
      <alignment horizontal="left" vertical="top"/>
    </xf>
    <xf numFmtId="0" fontId="135" fillId="0" borderId="0" xfId="0" applyFont="1" applyAlignment="1">
      <alignment horizontal="center" vertical="top"/>
    </xf>
    <xf numFmtId="0" fontId="135" fillId="0" borderId="0" xfId="0" applyFont="1" applyAlignment="1">
      <alignment vertical="top"/>
    </xf>
    <xf numFmtId="0" fontId="136" fillId="0" borderId="0" xfId="0" applyFont="1" applyAlignment="1">
      <alignment horizontal="center" vertical="top"/>
    </xf>
    <xf numFmtId="0" fontId="90" fillId="2" borderId="50" xfId="15" applyBorder="1" applyAlignment="1" applyProtection="1">
      <alignment horizontal="left" vertical="top"/>
      <protection locked="0"/>
    </xf>
    <xf numFmtId="0" fontId="90" fillId="2" borderId="50" xfId="15" applyBorder="1" applyAlignment="1" applyProtection="1">
      <alignment vertical="top"/>
      <protection locked="0"/>
    </xf>
    <xf numFmtId="0" fontId="90" fillId="2" borderId="51" xfId="15" applyBorder="1" applyAlignment="1" applyProtection="1">
      <alignment vertical="top"/>
      <protection locked="0"/>
    </xf>
    <xf numFmtId="0" fontId="90" fillId="2" borderId="51" xfId="15" applyBorder="1" applyAlignment="1" applyProtection="1">
      <alignment horizontal="left" vertical="top"/>
      <protection locked="0"/>
    </xf>
    <xf numFmtId="0" fontId="112" fillId="35" borderId="0" xfId="0" applyFont="1" applyFill="1" applyAlignment="1">
      <alignment horizontal="left" vertical="top"/>
    </xf>
    <xf numFmtId="0" fontId="112" fillId="0" borderId="0" xfId="0" applyFont="1" applyAlignment="1">
      <alignment horizontal="right" vertical="top"/>
    </xf>
    <xf numFmtId="0" fontId="139" fillId="0" borderId="0" xfId="0" applyFont="1" applyAlignment="1">
      <alignment horizontal="right" vertical="top"/>
    </xf>
    <xf numFmtId="0" fontId="140" fillId="0" borderId="0" xfId="0" applyFont="1" applyAlignment="1">
      <alignment horizontal="right" vertical="top"/>
    </xf>
    <xf numFmtId="0" fontId="141" fillId="0" borderId="0" xfId="0" applyFont="1" applyAlignment="1">
      <alignment horizontal="right" vertical="top"/>
    </xf>
    <xf numFmtId="0" fontId="135" fillId="35" borderId="51" xfId="0" applyFont="1" applyFill="1" applyBorder="1" applyAlignment="1" applyProtection="1">
      <alignment horizontal="center" vertical="top"/>
      <protection/>
    </xf>
    <xf numFmtId="0" fontId="111" fillId="0" borderId="0" xfId="0" applyFont="1" applyFill="1" applyBorder="1" applyAlignment="1" applyProtection="1">
      <alignment vertical="top"/>
      <protection/>
    </xf>
    <xf numFmtId="0" fontId="111" fillId="0" borderId="0" xfId="0" applyFont="1" applyFill="1" applyBorder="1" applyAlignment="1" applyProtection="1">
      <alignment vertical="center" wrapText="1"/>
      <protection/>
    </xf>
    <xf numFmtId="0" fontId="111" fillId="0" borderId="0" xfId="0" applyFont="1" applyFill="1" applyBorder="1" applyAlignment="1" applyProtection="1">
      <alignment vertical="top" wrapText="1"/>
      <protection/>
    </xf>
    <xf numFmtId="0" fontId="111" fillId="0" borderId="0" xfId="0" applyFont="1" applyFill="1" applyBorder="1" applyAlignment="1" applyProtection="1">
      <alignment horizontal="center" vertical="center" wrapText="1"/>
      <protection/>
    </xf>
    <xf numFmtId="0" fontId="111" fillId="0" borderId="0" xfId="0" applyFont="1" applyFill="1" applyBorder="1" applyAlignment="1" applyProtection="1">
      <alignment horizontal="center" vertical="top" wrapText="1"/>
      <protection/>
    </xf>
    <xf numFmtId="0" fontId="111" fillId="0" borderId="0" xfId="0" applyFont="1" applyFill="1" applyBorder="1" applyAlignment="1" applyProtection="1">
      <alignment horizontal="center" vertical="center"/>
      <protection/>
    </xf>
    <xf numFmtId="0" fontId="111" fillId="0" borderId="0" xfId="0" applyFont="1" applyFill="1" applyBorder="1" applyAlignment="1" applyProtection="1">
      <alignment horizontal="center"/>
      <protection/>
    </xf>
    <xf numFmtId="0" fontId="111" fillId="0" borderId="0" xfId="0" applyFont="1" applyFill="1" applyBorder="1" applyAlignment="1" applyProtection="1">
      <alignment/>
      <protection/>
    </xf>
    <xf numFmtId="0" fontId="134" fillId="0" borderId="0" xfId="0" applyFont="1" applyFill="1" applyBorder="1" applyAlignment="1" applyProtection="1">
      <alignment vertical="top"/>
      <protection/>
    </xf>
    <xf numFmtId="0" fontId="111" fillId="35" borderId="0" xfId="0" applyFont="1" applyFill="1" applyBorder="1" applyAlignment="1" applyProtection="1">
      <alignment vertical="top"/>
      <protection/>
    </xf>
    <xf numFmtId="0" fontId="135" fillId="35" borderId="51" xfId="0" applyFont="1" applyFill="1" applyBorder="1" applyAlignment="1" applyProtection="1">
      <alignment vertical="top"/>
      <protection/>
    </xf>
    <xf numFmtId="178" fontId="90" fillId="2" borderId="50" xfId="15" applyNumberFormat="1" applyFont="1" applyBorder="1" applyAlignment="1" applyProtection="1">
      <alignment vertical="top"/>
      <protection locked="0"/>
    </xf>
    <xf numFmtId="178" fontId="90" fillId="2" borderId="51" xfId="15" applyNumberFormat="1" applyFont="1" applyBorder="1" applyAlignment="1" applyProtection="1">
      <alignment vertical="top"/>
      <protection locked="0"/>
    </xf>
    <xf numFmtId="178" fontId="90" fillId="2" borderId="51" xfId="15" applyNumberFormat="1" applyFont="1" applyBorder="1" applyAlignment="1" applyProtection="1">
      <alignment horizontal="left" vertical="top"/>
      <protection locked="0"/>
    </xf>
    <xf numFmtId="0" fontId="142" fillId="0" borderId="0" xfId="0" applyFont="1" applyFill="1" applyBorder="1" applyAlignment="1" applyProtection="1">
      <alignment horizontal="right" vertical="top"/>
      <protection/>
    </xf>
    <xf numFmtId="177" fontId="90" fillId="2" borderId="50" xfId="15" applyNumberFormat="1" applyFont="1" applyBorder="1" applyAlignment="1" applyProtection="1">
      <alignment vertical="top"/>
      <protection locked="0"/>
    </xf>
    <xf numFmtId="177" fontId="90" fillId="2" borderId="51" xfId="15" applyNumberFormat="1" applyFont="1" applyBorder="1" applyAlignment="1" applyProtection="1">
      <alignment vertical="top"/>
      <protection locked="0"/>
    </xf>
    <xf numFmtId="0" fontId="135" fillId="0" borderId="50" xfId="0" applyNumberFormat="1" applyFont="1" applyFill="1" applyBorder="1" applyAlignment="1" applyProtection="1">
      <alignment horizontal="center" vertical="top"/>
      <protection/>
    </xf>
    <xf numFmtId="0" fontId="113" fillId="37" borderId="83" xfId="0" applyFont="1" applyFill="1" applyBorder="1" applyAlignment="1" applyProtection="1">
      <alignment horizontal="center" vertical="top"/>
      <protection/>
    </xf>
    <xf numFmtId="0" fontId="113" fillId="0" borderId="84" xfId="0" applyFont="1" applyFill="1" applyBorder="1" applyAlignment="1" applyProtection="1">
      <alignment horizontal="left" vertical="top"/>
      <protection/>
    </xf>
    <xf numFmtId="0" fontId="113" fillId="0" borderId="85" xfId="0" applyFont="1" applyFill="1" applyBorder="1" applyAlignment="1" applyProtection="1">
      <alignment horizontal="left" vertical="top"/>
      <protection/>
    </xf>
    <xf numFmtId="0" fontId="113" fillId="0" borderId="86" xfId="0" applyFont="1" applyFill="1" applyBorder="1" applyAlignment="1" applyProtection="1">
      <alignment horizontal="left" vertical="top"/>
      <protection/>
    </xf>
    <xf numFmtId="0" fontId="113" fillId="0" borderId="87" xfId="0" applyFont="1" applyFill="1" applyBorder="1" applyAlignment="1" applyProtection="1">
      <alignment horizontal="left" vertical="top"/>
      <protection/>
    </xf>
    <xf numFmtId="0" fontId="113" fillId="0" borderId="88" xfId="0" applyFont="1" applyFill="1" applyBorder="1" applyAlignment="1" applyProtection="1">
      <alignment horizontal="left" vertical="top"/>
      <protection/>
    </xf>
    <xf numFmtId="0" fontId="113" fillId="0" borderId="89" xfId="0" applyFont="1" applyFill="1" applyBorder="1" applyAlignment="1" applyProtection="1">
      <alignment horizontal="left" vertical="top"/>
      <protection/>
    </xf>
    <xf numFmtId="0" fontId="117" fillId="2" borderId="16" xfId="15" applyFont="1" applyBorder="1" applyAlignment="1" applyProtection="1">
      <alignment horizontal="left" vertical="top" wrapText="1"/>
      <protection locked="0"/>
    </xf>
    <xf numFmtId="0" fontId="117" fillId="2" borderId="0" xfId="15" applyFont="1" applyBorder="1" applyAlignment="1" applyProtection="1">
      <alignment horizontal="left" vertical="top" wrapText="1"/>
      <protection locked="0"/>
    </xf>
    <xf numFmtId="0" fontId="117" fillId="2" borderId="10" xfId="15" applyFont="1" applyBorder="1" applyAlignment="1" applyProtection="1">
      <alignment horizontal="left" vertical="top" wrapText="1"/>
      <protection locked="0"/>
    </xf>
    <xf numFmtId="0" fontId="117" fillId="2" borderId="84" xfId="15" applyFont="1" applyBorder="1" applyAlignment="1" applyProtection="1">
      <alignment horizontal="left" vertical="top"/>
      <protection locked="0"/>
    </xf>
    <xf numFmtId="0" fontId="117" fillId="2" borderId="85" xfId="15" applyFont="1" applyBorder="1" applyAlignment="1" applyProtection="1">
      <alignment horizontal="left" vertical="top"/>
      <protection locked="0"/>
    </xf>
    <xf numFmtId="0" fontId="117" fillId="2" borderId="34" xfId="15" applyFont="1" applyBorder="1" applyAlignment="1" applyProtection="1">
      <alignment horizontal="left" vertical="top"/>
      <protection locked="0"/>
    </xf>
    <xf numFmtId="0" fontId="113" fillId="0" borderId="90" xfId="0" applyFont="1" applyFill="1" applyBorder="1" applyAlignment="1" applyProtection="1">
      <alignment horizontal="left" vertical="top"/>
      <protection/>
    </xf>
    <xf numFmtId="0" fontId="113" fillId="0" borderId="16" xfId="0" applyFont="1" applyFill="1" applyBorder="1" applyAlignment="1" applyProtection="1">
      <alignment horizontal="center" vertical="top"/>
      <protection/>
    </xf>
    <xf numFmtId="0" fontId="113" fillId="0" borderId="0" xfId="0" applyFont="1" applyFill="1" applyBorder="1" applyAlignment="1" applyProtection="1">
      <alignment horizontal="center" vertical="top"/>
      <protection/>
    </xf>
    <xf numFmtId="0" fontId="113" fillId="0" borderId="10" xfId="0" applyFont="1" applyFill="1" applyBorder="1" applyAlignment="1" applyProtection="1">
      <alignment horizontal="center" vertical="top"/>
      <protection/>
    </xf>
    <xf numFmtId="0" fontId="143" fillId="38" borderId="16" xfId="33" applyFont="1" applyFill="1" applyBorder="1" applyAlignment="1" applyProtection="1">
      <alignment horizontal="left"/>
      <protection/>
    </xf>
    <xf numFmtId="0" fontId="143" fillId="38" borderId="0" xfId="33" applyFont="1" applyFill="1" applyBorder="1" applyAlignment="1" applyProtection="1">
      <alignment horizontal="left"/>
      <protection/>
    </xf>
    <xf numFmtId="0" fontId="143" fillId="20" borderId="0" xfId="33" applyNumberFormat="1" applyFont="1" applyBorder="1" applyAlignment="1" applyProtection="1">
      <alignment horizontal="left"/>
      <protection/>
    </xf>
    <xf numFmtId="0" fontId="143" fillId="20" borderId="10" xfId="33" applyNumberFormat="1" applyFont="1" applyBorder="1" applyAlignment="1" applyProtection="1">
      <alignment horizontal="left"/>
      <protection/>
    </xf>
    <xf numFmtId="172" fontId="5" fillId="33" borderId="91" xfId="66" applyNumberFormat="1" applyFont="1" applyFill="1" applyBorder="1" applyAlignment="1" applyProtection="1">
      <alignment horizontal="center" vertical="center"/>
      <protection/>
    </xf>
    <xf numFmtId="172" fontId="5" fillId="33"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172" fontId="5" fillId="0" borderId="95" xfId="66" applyNumberFormat="1" applyFont="1" applyFill="1" applyBorder="1" applyAlignment="1" applyProtection="1">
      <alignment horizontal="center" vertical="center"/>
      <protection/>
    </xf>
    <xf numFmtId="0" fontId="116" fillId="38" borderId="0" xfId="33" applyFont="1" applyFill="1" applyAlignment="1" applyProtection="1">
      <alignment horizontal="center"/>
      <protection/>
    </xf>
    <xf numFmtId="0" fontId="113" fillId="0" borderId="72" xfId="0" applyFont="1" applyFill="1" applyBorder="1" applyAlignment="1" applyProtection="1">
      <alignment horizontal="left" vertical="center"/>
      <protection/>
    </xf>
    <xf numFmtId="0" fontId="113" fillId="0" borderId="96" xfId="0" applyFont="1" applyFill="1" applyBorder="1" applyAlignment="1" applyProtection="1">
      <alignment horizontal="left" vertical="center"/>
      <protection/>
    </xf>
    <xf numFmtId="0" fontId="113" fillId="0" borderId="0" xfId="0" applyNumberFormat="1" applyFont="1" applyFill="1" applyBorder="1" applyAlignment="1" applyProtection="1">
      <alignment horizontal="left" vertical="top" wrapText="1"/>
      <protection/>
    </xf>
    <xf numFmtId="0" fontId="5" fillId="33" borderId="97" xfId="66" applyNumberFormat="1" applyFont="1" applyFill="1" applyBorder="1" applyAlignment="1" applyProtection="1">
      <alignment horizontal="left" vertical="center"/>
      <protection locked="0"/>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0" fontId="5" fillId="39"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172" fontId="5" fillId="33" borderId="102" xfId="66" applyNumberFormat="1" applyFont="1" applyFill="1" applyBorder="1" applyAlignment="1" applyProtection="1">
      <alignment horizontal="center" vertical="center"/>
      <protection/>
    </xf>
    <xf numFmtId="0" fontId="113" fillId="0" borderId="103" xfId="0" applyFont="1" applyFill="1" applyBorder="1" applyAlignment="1" applyProtection="1">
      <alignment horizontal="left" vertical="top"/>
      <protection/>
    </xf>
    <xf numFmtId="0" fontId="113" fillId="0" borderId="104" xfId="0" applyFont="1" applyFill="1" applyBorder="1" applyAlignment="1" applyProtection="1">
      <alignment horizontal="left" vertical="top"/>
      <protection/>
    </xf>
    <xf numFmtId="174" fontId="5" fillId="33" borderId="102" xfId="66" applyNumberFormat="1" applyFont="1" applyFill="1" applyBorder="1" applyAlignment="1" applyProtection="1">
      <alignment horizontal="center" vertical="center"/>
      <protection/>
    </xf>
    <xf numFmtId="174" fontId="5" fillId="33" borderId="105" xfId="66" applyNumberFormat="1" applyFont="1" applyFill="1" applyBorder="1" applyAlignment="1" applyProtection="1">
      <alignment horizontal="center" vertical="center"/>
      <protection/>
    </xf>
    <xf numFmtId="0" fontId="117" fillId="2" borderId="87" xfId="15" applyFont="1" applyBorder="1" applyAlignment="1" applyProtection="1">
      <alignment horizontal="left" vertical="top"/>
      <protection locked="0"/>
    </xf>
    <xf numFmtId="0" fontId="117" fillId="2" borderId="88" xfId="15" applyFont="1" applyBorder="1" applyAlignment="1" applyProtection="1">
      <alignment horizontal="left" vertical="top"/>
      <protection locked="0"/>
    </xf>
    <xf numFmtId="0" fontId="117" fillId="2" borderId="89" xfId="15" applyFont="1" applyBorder="1" applyAlignment="1" applyProtection="1">
      <alignment horizontal="left" vertical="top"/>
      <protection locked="0"/>
    </xf>
    <xf numFmtId="176" fontId="117" fillId="2" borderId="84" xfId="15" applyNumberFormat="1" applyFont="1" applyBorder="1" applyAlignment="1" applyProtection="1">
      <alignment horizontal="left" vertical="top"/>
      <protection locked="0"/>
    </xf>
    <xf numFmtId="176" fontId="117" fillId="2" borderId="85" xfId="15" applyNumberFormat="1" applyFont="1" applyBorder="1" applyAlignment="1" applyProtection="1">
      <alignment horizontal="left" vertical="top"/>
      <protection locked="0"/>
    </xf>
    <xf numFmtId="176" fontId="117"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7" fillId="2" borderId="0" xfId="15"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175" fontId="7" fillId="2" borderId="89" xfId="15" applyNumberFormat="1" applyFont="1" applyBorder="1" applyAlignment="1" applyProtection="1">
      <alignment horizontal="left" vertical="top"/>
      <protection locked="0"/>
    </xf>
    <xf numFmtId="0" fontId="113" fillId="0" borderId="34" xfId="0" applyFont="1" applyFill="1" applyBorder="1" applyAlignment="1" applyProtection="1">
      <alignment horizontal="left" vertical="top"/>
      <protection/>
    </xf>
    <xf numFmtId="0" fontId="113" fillId="0" borderId="16" xfId="0" applyFont="1" applyFill="1" applyBorder="1" applyAlignment="1" applyProtection="1">
      <alignment horizontal="left" vertical="top"/>
      <protection/>
    </xf>
    <xf numFmtId="0" fontId="113" fillId="0" borderId="0" xfId="0" applyFont="1" applyFill="1" applyBorder="1" applyAlignment="1" applyProtection="1">
      <alignment horizontal="left" vertical="top"/>
      <protection/>
    </xf>
    <xf numFmtId="0" fontId="113" fillId="0" borderId="10" xfId="0" applyFont="1" applyFill="1" applyBorder="1" applyAlignment="1" applyProtection="1">
      <alignment horizontal="left" vertical="top"/>
      <protection/>
    </xf>
    <xf numFmtId="0" fontId="144" fillId="2" borderId="87" xfId="59" applyFont="1" applyFill="1" applyBorder="1" applyAlignment="1" applyProtection="1">
      <alignment vertical="top"/>
      <protection locked="0"/>
    </xf>
    <xf numFmtId="0" fontId="117" fillId="2" borderId="88" xfId="15" applyFont="1" applyBorder="1" applyAlignment="1" applyProtection="1">
      <alignment vertical="top"/>
      <protection locked="0"/>
    </xf>
    <xf numFmtId="0" fontId="117" fillId="2" borderId="89" xfId="15" applyFont="1" applyBorder="1" applyAlignment="1" applyProtection="1">
      <alignment vertical="top"/>
      <protection locked="0"/>
    </xf>
    <xf numFmtId="0" fontId="113" fillId="0" borderId="84" xfId="0" applyFont="1" applyFill="1" applyBorder="1" applyAlignment="1" applyProtection="1">
      <alignment horizontal="left" vertical="top" wrapText="1"/>
      <protection/>
    </xf>
    <xf numFmtId="0" fontId="113" fillId="37" borderId="106" xfId="0" applyFont="1" applyFill="1" applyBorder="1" applyAlignment="1" applyProtection="1">
      <alignment horizontal="center" vertical="top"/>
      <protection/>
    </xf>
    <xf numFmtId="0" fontId="113" fillId="37" borderId="33" xfId="0" applyFont="1" applyFill="1" applyBorder="1" applyAlignment="1" applyProtection="1">
      <alignment horizontal="center" vertical="top"/>
      <protection/>
    </xf>
    <xf numFmtId="0" fontId="113" fillId="37" borderId="107" xfId="0" applyFont="1" applyFill="1" applyBorder="1" applyAlignment="1" applyProtection="1">
      <alignment horizontal="center" vertical="top"/>
      <protection/>
    </xf>
    <xf numFmtId="0" fontId="113" fillId="0" borderId="108" xfId="0" applyFont="1" applyFill="1" applyBorder="1" applyAlignment="1" applyProtection="1">
      <alignment horizontal="left" vertical="top"/>
      <protection/>
    </xf>
    <xf numFmtId="49" fontId="117" fillId="2" borderId="103" xfId="15" applyNumberFormat="1" applyFont="1" applyBorder="1" applyAlignment="1" applyProtection="1">
      <alignment horizontal="left" vertical="top"/>
      <protection locked="0"/>
    </xf>
    <xf numFmtId="49" fontId="117" fillId="2" borderId="104" xfId="15" applyNumberFormat="1" applyFont="1" applyBorder="1" applyAlignment="1" applyProtection="1">
      <alignment horizontal="left" vertical="top"/>
      <protection locked="0"/>
    </xf>
    <xf numFmtId="49" fontId="117" fillId="2" borderId="108"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176" fontId="7" fillId="2" borderId="89"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49" fontId="7" fillId="2" borderId="89" xfId="15" applyNumberFormat="1" applyFont="1" applyBorder="1" applyAlignment="1" applyProtection="1">
      <alignment horizontal="left" vertical="top"/>
      <protection locked="0"/>
    </xf>
    <xf numFmtId="0" fontId="114" fillId="0" borderId="84" xfId="0" applyFont="1" applyFill="1" applyBorder="1" applyAlignment="1" applyProtection="1">
      <alignment horizontal="left" vertical="top"/>
      <protection/>
    </xf>
    <xf numFmtId="0" fontId="114" fillId="0" borderId="85" xfId="0" applyFont="1" applyFill="1" applyBorder="1" applyAlignment="1" applyProtection="1">
      <alignment horizontal="left" vertical="top"/>
      <protection/>
    </xf>
    <xf numFmtId="0" fontId="114" fillId="0" borderId="34" xfId="0" applyFont="1" applyFill="1" applyBorder="1" applyAlignment="1" applyProtection="1">
      <alignment horizontal="left" vertical="top"/>
      <protection/>
    </xf>
    <xf numFmtId="0" fontId="113" fillId="0" borderId="19" xfId="0" applyFont="1" applyFill="1" applyBorder="1" applyAlignment="1" applyProtection="1">
      <alignment horizontal="left" vertical="top"/>
      <protection/>
    </xf>
    <xf numFmtId="0" fontId="113" fillId="0" borderId="109" xfId="0" applyFont="1" applyFill="1" applyBorder="1" applyAlignment="1" applyProtection="1">
      <alignment horizontal="left" vertical="top"/>
      <protection/>
    </xf>
    <xf numFmtId="0" fontId="113" fillId="0" borderId="72" xfId="0" applyFont="1" applyFill="1" applyBorder="1" applyAlignment="1" applyProtection="1">
      <alignment horizontal="left" vertical="top"/>
      <protection/>
    </xf>
    <xf numFmtId="0" fontId="113" fillId="0" borderId="110" xfId="0" applyFont="1" applyFill="1" applyBorder="1" applyAlignment="1" applyProtection="1">
      <alignment horizontal="left" vertical="top"/>
      <protection/>
    </xf>
    <xf numFmtId="0" fontId="114" fillId="0" borderId="84" xfId="0" applyFont="1" applyFill="1" applyBorder="1" applyAlignment="1" applyProtection="1">
      <alignment vertical="top"/>
      <protection/>
    </xf>
    <xf numFmtId="0" fontId="114" fillId="0" borderId="85" xfId="0" applyFont="1" applyFill="1" applyBorder="1" applyAlignment="1" applyProtection="1">
      <alignment vertical="top"/>
      <protection/>
    </xf>
    <xf numFmtId="0" fontId="114" fillId="0" borderId="34" xfId="0" applyFont="1" applyFill="1" applyBorder="1" applyAlignment="1" applyProtection="1">
      <alignment vertical="top"/>
      <protection/>
    </xf>
    <xf numFmtId="0" fontId="113" fillId="0" borderId="111" xfId="0" applyFont="1" applyFill="1" applyBorder="1" applyAlignment="1" applyProtection="1">
      <alignment horizontal="left" vertical="top"/>
      <protection/>
    </xf>
    <xf numFmtId="0" fontId="145" fillId="34" borderId="84" xfId="0" applyFont="1" applyFill="1" applyBorder="1" applyAlignment="1" applyProtection="1">
      <alignment horizontal="left" vertical="center"/>
      <protection/>
    </xf>
    <xf numFmtId="0" fontId="145" fillId="34" borderId="85" xfId="0" applyFont="1" applyFill="1" applyBorder="1" applyAlignment="1" applyProtection="1">
      <alignment horizontal="left" vertical="center"/>
      <protection/>
    </xf>
    <xf numFmtId="0" fontId="145" fillId="34" borderId="86" xfId="0" applyFont="1" applyFill="1" applyBorder="1" applyAlignment="1" applyProtection="1">
      <alignment horizontal="left" vertical="center"/>
      <protection/>
    </xf>
    <xf numFmtId="0" fontId="114" fillId="0" borderId="112" xfId="0" applyFont="1" applyFill="1" applyBorder="1" applyAlignment="1" applyProtection="1">
      <alignment horizontal="left" vertical="top"/>
      <protection/>
    </xf>
    <xf numFmtId="0" fontId="114" fillId="0" borderId="113" xfId="0" applyFont="1" applyFill="1" applyBorder="1" applyAlignment="1" applyProtection="1">
      <alignment horizontal="left" vertical="top"/>
      <protection/>
    </xf>
    <xf numFmtId="0" fontId="114" fillId="0" borderId="114" xfId="0" applyFont="1" applyFill="1" applyBorder="1" applyAlignment="1" applyProtection="1">
      <alignment horizontal="left" vertical="top"/>
      <protection/>
    </xf>
    <xf numFmtId="0" fontId="110" fillId="0" borderId="55"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20" fillId="40" borderId="115" xfId="0" applyFont="1" applyFill="1" applyBorder="1" applyAlignment="1" applyProtection="1">
      <alignment horizontal="left" vertical="center"/>
      <protection/>
    </xf>
    <xf numFmtId="168" fontId="110" fillId="0" borderId="0" xfId="0" applyNumberFormat="1" applyFont="1" applyFill="1" applyBorder="1" applyAlignment="1" applyProtection="1">
      <alignment horizontal="left" vertical="top" wrapText="1"/>
      <protection/>
    </xf>
    <xf numFmtId="0" fontId="120" fillId="20" borderId="52" xfId="33" applyFont="1" applyBorder="1" applyAlignment="1" applyProtection="1">
      <alignment horizontal="center" vertical="center"/>
      <protection/>
    </xf>
    <xf numFmtId="0" fontId="120" fillId="20" borderId="64" xfId="33" applyFont="1" applyBorder="1" applyAlignment="1" applyProtection="1">
      <alignment horizontal="center" vertical="center"/>
      <protection/>
    </xf>
    <xf numFmtId="0" fontId="121" fillId="41" borderId="0" xfId="0" applyFont="1" applyFill="1" applyBorder="1" applyAlignment="1">
      <alignment horizontal="right" vertical="top"/>
    </xf>
    <xf numFmtId="0" fontId="126" fillId="0" borderId="0" xfId="0" applyFont="1" applyFill="1" applyBorder="1" applyAlignment="1">
      <alignment horizontal="left" vertical="top"/>
    </xf>
    <xf numFmtId="0" fontId="146" fillId="41" borderId="0" xfId="0" applyFont="1" applyFill="1" applyBorder="1" applyAlignment="1">
      <alignment horizontal="right" vertical="top"/>
    </xf>
    <xf numFmtId="0" fontId="110" fillId="0" borderId="0" xfId="0" applyFont="1" applyFill="1" applyBorder="1" applyAlignment="1">
      <alignment horizontal="left" vertical="center"/>
    </xf>
    <xf numFmtId="0" fontId="110" fillId="0" borderId="0" xfId="0" applyFont="1" applyFill="1" applyBorder="1" applyAlignment="1">
      <alignment horizontal="left" vertical="center" wrapText="1"/>
    </xf>
    <xf numFmtId="0" fontId="11" fillId="0" borderId="51"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10" fillId="0" borderId="0" xfId="0" applyFont="1" applyFill="1" applyBorder="1" applyAlignment="1">
      <alignment horizontal="left" vertical="top" wrapText="1"/>
    </xf>
    <xf numFmtId="0" fontId="110" fillId="2" borderId="0" xfId="0" applyFont="1" applyFill="1" applyBorder="1" applyAlignment="1" applyProtection="1">
      <alignment horizontal="left" vertical="center"/>
      <protection locked="0"/>
    </xf>
    <xf numFmtId="0" fontId="110" fillId="2" borderId="73" xfId="0" applyFont="1" applyFill="1" applyBorder="1" applyAlignment="1" applyProtection="1">
      <alignment horizontal="left" vertical="center"/>
      <protection locked="0"/>
    </xf>
    <xf numFmtId="0" fontId="110" fillId="2" borderId="0" xfId="0" applyFont="1" applyFill="1" applyBorder="1" applyAlignment="1" applyProtection="1">
      <alignment horizontal="center" vertical="top"/>
      <protection locked="0"/>
    </xf>
    <xf numFmtId="0" fontId="110" fillId="2" borderId="73" xfId="0" applyFont="1" applyFill="1" applyBorder="1" applyAlignment="1" applyProtection="1">
      <alignment horizontal="center" vertical="top"/>
      <protection locked="0"/>
    </xf>
    <xf numFmtId="168" fontId="121" fillId="0" borderId="75" xfId="0" applyNumberFormat="1" applyFont="1" applyFill="1" applyBorder="1" applyAlignment="1" applyProtection="1">
      <alignment horizontal="left" vertical="top" wrapText="1"/>
      <protection/>
    </xf>
    <xf numFmtId="168" fontId="121" fillId="0" borderId="76" xfId="0" applyNumberFormat="1" applyFont="1" applyFill="1" applyBorder="1" applyAlignment="1" applyProtection="1">
      <alignment horizontal="left" vertical="top" wrapText="1"/>
      <protection/>
    </xf>
    <xf numFmtId="168" fontId="121"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47" fillId="0" borderId="0" xfId="0" applyNumberFormat="1" applyFont="1" applyFill="1" applyBorder="1" applyAlignment="1" applyProtection="1">
      <alignment horizontal="left" vertical="top" wrapText="1"/>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20" fillId="20" borderId="55" xfId="33" applyFont="1" applyBorder="1" applyAlignment="1" applyProtection="1">
      <alignment horizontal="center" vertical="center"/>
      <protection/>
    </xf>
    <xf numFmtId="0" fontId="120"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49"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20" fillId="40" borderId="0" xfId="0" applyFont="1" applyFill="1" applyBorder="1" applyAlignment="1" applyProtection="1">
      <alignment horizontal="left" vertical="center"/>
      <protection/>
    </xf>
    <xf numFmtId="168" fontId="121" fillId="0" borderId="122" xfId="0" applyNumberFormat="1" applyFont="1" applyFill="1" applyBorder="1" applyAlignment="1" applyProtection="1">
      <alignment horizontal="left" vertical="top" wrapText="1"/>
      <protection/>
    </xf>
    <xf numFmtId="0" fontId="110" fillId="0" borderId="45"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20" fillId="20" borderId="51"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2"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171" fontId="12" fillId="0" borderId="46" xfId="0" applyNumberFormat="1" applyFont="1" applyFill="1" applyBorder="1" applyAlignment="1" applyProtection="1">
      <alignment wrapText="1"/>
      <protection/>
    </xf>
    <xf numFmtId="0" fontId="120" fillId="20" borderId="42" xfId="33" applyFont="1" applyBorder="1" applyAlignment="1" applyProtection="1">
      <alignment horizontal="center" vertical="center" wrapText="1"/>
      <protection/>
    </xf>
    <xf numFmtId="0" fontId="120"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171" fontId="12" fillId="0" borderId="69" xfId="0" applyNumberFormat="1" applyFont="1" applyFill="1" applyBorder="1" applyAlignment="1" applyProtection="1">
      <alignment horizontal="center" wrapText="1"/>
      <protection/>
    </xf>
    <xf numFmtId="171" fontId="12" fillId="0" borderId="66" xfId="0" applyNumberFormat="1" applyFont="1" applyFill="1" applyBorder="1" applyAlignment="1" applyProtection="1">
      <alignment horizontal="center" wrapText="1"/>
      <protection/>
    </xf>
    <xf numFmtId="171" fontId="12" fillId="0" borderId="60" xfId="0" applyNumberFormat="1" applyFont="1" applyFill="1" applyBorder="1" applyAlignment="1" applyProtection="1">
      <alignment horizontal="center" wrapText="1"/>
      <protection/>
    </xf>
    <xf numFmtId="0" fontId="148" fillId="35" borderId="0" xfId="0" applyFont="1" applyFill="1" applyBorder="1" applyAlignment="1" applyProtection="1">
      <alignment horizontal="left" vertical="top"/>
      <protection/>
    </xf>
    <xf numFmtId="0" fontId="149" fillId="0" borderId="0" xfId="0" applyFont="1" applyFill="1" applyBorder="1" applyAlignment="1" applyProtection="1">
      <alignment horizontal="left" vertical="center"/>
      <protection/>
    </xf>
    <xf numFmtId="0" fontId="150" fillId="2" borderId="126" xfId="0" applyFont="1" applyFill="1" applyBorder="1" applyAlignment="1" applyProtection="1">
      <alignment horizontal="right" vertical="center"/>
      <protection locked="0"/>
    </xf>
    <xf numFmtId="0" fontId="150" fillId="2" borderId="73" xfId="0" applyFont="1" applyFill="1" applyBorder="1" applyAlignment="1" applyProtection="1">
      <alignment horizontal="right" vertical="center"/>
      <protection locked="0"/>
    </xf>
    <xf numFmtId="0" fontId="150" fillId="2" borderId="127" xfId="0" applyFont="1" applyFill="1" applyBorder="1" applyAlignment="1" applyProtection="1">
      <alignment horizontal="left" vertical="center"/>
      <protection locked="0"/>
    </xf>
    <xf numFmtId="0" fontId="150" fillId="2" borderId="128" xfId="0" applyFont="1" applyFill="1" applyBorder="1" applyAlignment="1" applyProtection="1">
      <alignment horizontal="left" vertical="center"/>
      <protection locked="0"/>
    </xf>
    <xf numFmtId="0" fontId="150" fillId="2" borderId="129" xfId="0" applyFont="1" applyFill="1" applyBorder="1" applyAlignment="1" applyProtection="1">
      <alignment horizontal="right" vertical="center"/>
      <protection locked="0"/>
    </xf>
    <xf numFmtId="0" fontId="150" fillId="2" borderId="127" xfId="0" applyFont="1" applyFill="1" applyBorder="1" applyAlignment="1" applyProtection="1">
      <alignment horizontal="right" vertical="center"/>
      <protection locked="0"/>
    </xf>
    <xf numFmtId="0" fontId="151"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10" fillId="0" borderId="43" xfId="0" applyFont="1" applyFill="1" applyBorder="1" applyAlignment="1" applyProtection="1">
      <alignment horizontal="left" vertical="top" wrapText="1"/>
      <protection/>
    </xf>
    <xf numFmtId="0" fontId="11" fillId="0" borderId="52" xfId="0" applyFont="1" applyFill="1" applyBorder="1" applyAlignment="1" applyProtection="1">
      <alignment horizontal="left" vertical="top" wrapText="1"/>
      <protection/>
    </xf>
    <xf numFmtId="0" fontId="110"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0" fontId="110"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66" xfId="0" applyNumberFormat="1" applyFont="1" applyFill="1" applyBorder="1" applyAlignment="1" applyProtection="1">
      <alignment wrapText="1"/>
      <protection/>
    </xf>
    <xf numFmtId="171" fontId="12" fillId="0" borderId="60"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171" fontId="12" fillId="0" borderId="57" xfId="0" applyNumberFormat="1" applyFont="1" applyFill="1" applyBorder="1" applyAlignment="1" applyProtection="1">
      <alignment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10"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8"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10" fillId="0" borderId="66" xfId="0" applyFont="1" applyFill="1" applyBorder="1" applyAlignment="1" applyProtection="1">
      <alignment horizontal="left" vertical="top"/>
      <protection/>
    </xf>
    <xf numFmtId="168" fontId="126"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wrapText="1"/>
      <protection/>
    </xf>
    <xf numFmtId="0" fontId="126" fillId="0" borderId="0" xfId="0" applyFont="1" applyFill="1" applyBorder="1" applyAlignment="1" applyProtection="1">
      <alignment horizontal="left" vertical="top"/>
      <protection/>
    </xf>
    <xf numFmtId="0" fontId="128" fillId="20" borderId="50" xfId="33" applyFont="1" applyBorder="1" applyAlignment="1" applyProtection="1">
      <alignment horizontal="center" vertical="center"/>
      <protection/>
    </xf>
    <xf numFmtId="0" fontId="128" fillId="20" borderId="64" xfId="33" applyFont="1" applyBorder="1" applyAlignment="1" applyProtection="1">
      <alignment horizontal="center" vertical="center"/>
      <protection/>
    </xf>
    <xf numFmtId="0" fontId="19" fillId="0" borderId="55" xfId="0" applyFont="1" applyFill="1" applyBorder="1" applyAlignment="1" applyProtection="1">
      <alignment horizontal="left" vertical="top" wrapText="1"/>
      <protection/>
    </xf>
    <xf numFmtId="0" fontId="19" fillId="0" borderId="56" xfId="0" applyFont="1" applyFill="1" applyBorder="1" applyAlignment="1" applyProtection="1">
      <alignment horizontal="left" vertical="top" wrapText="1"/>
      <protection/>
    </xf>
    <xf numFmtId="0" fontId="126" fillId="0" borderId="55" xfId="0" applyFont="1" applyFill="1" applyBorder="1" applyAlignment="1" applyProtection="1">
      <alignment horizontal="left" vertical="top" wrapText="1"/>
      <protection/>
    </xf>
    <xf numFmtId="0" fontId="19" fillId="0" borderId="55" xfId="0" applyFont="1" applyFill="1" applyBorder="1" applyAlignment="1" applyProtection="1">
      <alignment horizontal="left" vertical="center" wrapText="1"/>
      <protection/>
    </xf>
    <xf numFmtId="0" fontId="19" fillId="0" borderId="56"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69" fontId="122" fillId="0" borderId="69" xfId="15" applyNumberFormat="1" applyFont="1" applyFill="1" applyBorder="1" applyAlignment="1" applyProtection="1">
      <alignment horizontal="right" wrapText="1"/>
      <protection/>
    </xf>
    <xf numFmtId="169" fontId="122" fillId="0" borderId="66" xfId="15" applyNumberFormat="1" applyFont="1" applyFill="1" applyBorder="1" applyAlignment="1" applyProtection="1">
      <alignment horizontal="right" wrapText="1"/>
      <protection/>
    </xf>
    <xf numFmtId="169" fontId="122" fillId="0" borderId="60"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46" fillId="41" borderId="51" xfId="0" applyFont="1" applyFill="1" applyBorder="1" applyAlignment="1">
      <alignment horizontal="left" vertical="top"/>
    </xf>
    <xf numFmtId="168" fontId="121" fillId="0" borderId="69" xfId="0" applyNumberFormat="1" applyFont="1" applyFill="1" applyBorder="1" applyAlignment="1" applyProtection="1">
      <alignment horizontal="left" vertical="top"/>
      <protection/>
    </xf>
    <xf numFmtId="168" fontId="121" fillId="0" borderId="66" xfId="0" applyNumberFormat="1" applyFont="1" applyFill="1" applyBorder="1" applyAlignment="1" applyProtection="1">
      <alignment horizontal="left" vertical="top"/>
      <protection/>
    </xf>
    <xf numFmtId="168" fontId="121" fillId="0" borderId="60" xfId="0" applyNumberFormat="1" applyFont="1" applyFill="1" applyBorder="1" applyAlignment="1" applyProtection="1">
      <alignment horizontal="left" vertical="top"/>
      <protection/>
    </xf>
    <xf numFmtId="169" fontId="122" fillId="0" borderId="134" xfId="15" applyNumberFormat="1" applyFont="1" applyFill="1" applyBorder="1" applyAlignment="1" applyProtection="1">
      <alignment horizontal="center" vertical="top" wrapText="1"/>
      <protection/>
    </xf>
    <xf numFmtId="169" fontId="122" fillId="0" borderId="66" xfId="15" applyNumberFormat="1" applyFont="1" applyFill="1" applyBorder="1" applyAlignment="1" applyProtection="1">
      <alignment horizontal="center" vertical="top" wrapText="1"/>
      <protection/>
    </xf>
    <xf numFmtId="169" fontId="122" fillId="0" borderId="60"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8" fillId="0" borderId="55" xfId="0" applyFont="1" applyFill="1" applyBorder="1" applyAlignment="1" applyProtection="1">
      <alignment horizontal="left" vertical="top" wrapText="1"/>
      <protection/>
    </xf>
    <xf numFmtId="0" fontId="8" fillId="0" borderId="56" xfId="0" applyFont="1" applyFill="1" applyBorder="1" applyAlignment="1" applyProtection="1">
      <alignment horizontal="left" vertical="top" wrapText="1"/>
      <protection/>
    </xf>
    <xf numFmtId="0" fontId="19" fillId="0" borderId="65" xfId="0" applyFont="1" applyFill="1" applyBorder="1" applyAlignment="1" applyProtection="1">
      <alignment horizontal="left" vertical="top" wrapText="1"/>
      <protection/>
    </xf>
    <xf numFmtId="0" fontId="19"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20" fillId="40" borderId="55" xfId="0" applyFont="1" applyFill="1" applyBorder="1" applyAlignment="1" applyProtection="1">
      <alignment horizontal="left" vertical="center" wrapText="1"/>
      <protection/>
    </xf>
    <xf numFmtId="0" fontId="120" fillId="40" borderId="51" xfId="0" applyFont="1" applyFill="1" applyBorder="1" applyAlignment="1" applyProtection="1">
      <alignment horizontal="left" vertical="center"/>
      <protection/>
    </xf>
    <xf numFmtId="0" fontId="120" fillId="40" borderId="56" xfId="0" applyFont="1" applyFill="1" applyBorder="1" applyAlignment="1" applyProtection="1">
      <alignment horizontal="left" vertical="center"/>
      <protection/>
    </xf>
    <xf numFmtId="168" fontId="125" fillId="35" borderId="78" xfId="21" applyNumberFormat="1" applyFont="1" applyFill="1" applyBorder="1" applyAlignment="1" applyProtection="1">
      <alignment horizontal="left" vertical="top" wrapText="1"/>
      <protection/>
    </xf>
    <xf numFmtId="168" fontId="125" fillId="35" borderId="78" xfId="21" applyNumberFormat="1" applyFont="1" applyFill="1" applyBorder="1" applyAlignment="1" applyProtection="1">
      <alignment horizontal="left" vertical="top"/>
      <protection/>
    </xf>
    <xf numFmtId="0" fontId="121" fillId="35" borderId="55" xfId="0" applyFont="1" applyFill="1" applyBorder="1" applyAlignment="1" applyProtection="1">
      <alignment horizontal="left" vertical="center" wrapText="1"/>
      <protection/>
    </xf>
    <xf numFmtId="0" fontId="121" fillId="35" borderId="56" xfId="0" applyFont="1" applyFill="1" applyBorder="1" applyAlignment="1" applyProtection="1">
      <alignment horizontal="left" vertical="center" wrapText="1"/>
      <protection/>
    </xf>
    <xf numFmtId="0" fontId="146" fillId="41" borderId="125" xfId="0" applyFont="1" applyFill="1" applyBorder="1" applyAlignment="1">
      <alignment horizontal="left" vertical="top"/>
    </xf>
    <xf numFmtId="0" fontId="11" fillId="35" borderId="52"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8" fillId="0" borderId="55" xfId="41" applyFont="1" applyFill="1" applyBorder="1" applyAlignment="1" applyProtection="1">
      <alignment horizontal="left" vertical="top" wrapText="1"/>
      <protection/>
    </xf>
    <xf numFmtId="0" fontId="8" fillId="0" borderId="56" xfId="41" applyFont="1" applyFill="1" applyBorder="1" applyAlignment="1" applyProtection="1">
      <alignment horizontal="left" vertical="top" wrapText="1"/>
      <protection/>
    </xf>
    <xf numFmtId="0" fontId="20" fillId="35" borderId="0" xfId="0" applyFont="1" applyFill="1" applyBorder="1" applyAlignment="1" applyProtection="1">
      <alignment horizontal="center" vertical="top"/>
      <protection/>
    </xf>
    <xf numFmtId="0" fontId="110" fillId="0" borderId="0" xfId="0" applyFont="1" applyFill="1" applyBorder="1" applyAlignment="1" applyProtection="1">
      <alignment horizontal="left" vertical="top" wrapText="1"/>
      <protection/>
    </xf>
    <xf numFmtId="0" fontId="110" fillId="0" borderId="0" xfId="0" applyFont="1" applyFill="1" applyBorder="1" applyAlignment="1" applyProtection="1">
      <alignment horizontal="left" vertical="top"/>
      <protection/>
    </xf>
    <xf numFmtId="0" fontId="0" fillId="0" borderId="0" xfId="0" applyFont="1" applyAlignment="1">
      <alignment/>
    </xf>
    <xf numFmtId="0" fontId="120" fillId="20" borderId="50"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21" fillId="35" borderId="55" xfId="0" applyFont="1" applyFill="1" applyBorder="1" applyAlignment="1" applyProtection="1">
      <alignment horizontal="left" vertical="top" wrapText="1"/>
      <protection/>
    </xf>
    <xf numFmtId="0" fontId="121" fillId="35" borderId="56" xfId="0" applyFont="1" applyFill="1" applyBorder="1" applyAlignment="1" applyProtection="1">
      <alignment horizontal="left" vertical="top" wrapText="1"/>
      <protection/>
    </xf>
    <xf numFmtId="168" fontId="126" fillId="0" borderId="0" xfId="0" applyNumberFormat="1" applyFont="1" applyFill="1" applyBorder="1" applyAlignment="1" applyProtection="1">
      <alignment horizontal="left" vertical="top"/>
      <protection/>
    </xf>
    <xf numFmtId="0" fontId="130" fillId="35" borderId="55" xfId="0" applyFont="1" applyFill="1" applyBorder="1" applyAlignment="1" applyProtection="1">
      <alignment horizontal="left" vertical="top" wrapText="1"/>
      <protection/>
    </xf>
    <xf numFmtId="0" fontId="19" fillId="35" borderId="56" xfId="0" applyFont="1" applyFill="1" applyBorder="1" applyAlignment="1" applyProtection="1">
      <alignment horizontal="left" vertical="top" wrapText="1"/>
      <protection/>
    </xf>
    <xf numFmtId="0" fontId="110" fillId="2" borderId="0" xfId="0" applyFont="1" applyFill="1" applyBorder="1" applyAlignment="1" applyProtection="1">
      <alignment horizontal="left" vertical="top"/>
      <protection locked="0"/>
    </xf>
    <xf numFmtId="0" fontId="110" fillId="2" borderId="73" xfId="0" applyFont="1" applyFill="1" applyBorder="1" applyAlignment="1" applyProtection="1">
      <alignment horizontal="left" vertical="top"/>
      <protection locked="0"/>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28" fillId="20" borderId="55" xfId="33" applyFont="1" applyBorder="1" applyAlignment="1" applyProtection="1">
      <alignment horizontal="center" vertical="center"/>
      <protection/>
    </xf>
    <xf numFmtId="0" fontId="128" fillId="20" borderId="56" xfId="33" applyFont="1" applyBorder="1" applyAlignment="1" applyProtection="1">
      <alignment horizontal="center" vertical="center"/>
      <protection/>
    </xf>
    <xf numFmtId="0" fontId="110" fillId="35" borderId="55" xfId="0" applyFont="1" applyFill="1" applyBorder="1" applyAlignment="1" applyProtection="1">
      <alignment horizontal="left" vertical="top" wrapText="1"/>
      <protection/>
    </xf>
    <xf numFmtId="0" fontId="110"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21" fillId="35" borderId="69" xfId="0" applyNumberFormat="1" applyFont="1" applyFill="1" applyBorder="1" applyAlignment="1" applyProtection="1">
      <alignment horizontal="left" vertical="top"/>
      <protection/>
    </xf>
    <xf numFmtId="168" fontId="121" fillId="35" borderId="66" xfId="0" applyNumberFormat="1" applyFont="1" applyFill="1" applyBorder="1" applyAlignment="1" applyProtection="1">
      <alignment horizontal="left" vertical="top"/>
      <protection/>
    </xf>
    <xf numFmtId="168" fontId="121" fillId="35" borderId="60" xfId="0" applyNumberFormat="1" applyFont="1" applyFill="1" applyBorder="1" applyAlignment="1" applyProtection="1">
      <alignment horizontal="left" vertical="top"/>
      <protection/>
    </xf>
    <xf numFmtId="0" fontId="146" fillId="41" borderId="135" xfId="0" applyFont="1" applyFill="1" applyBorder="1" applyAlignment="1">
      <alignment horizontal="left" vertical="top"/>
    </xf>
    <xf numFmtId="0" fontId="146" fillId="41" borderId="0" xfId="0" applyFont="1" applyFill="1" applyBorder="1" applyAlignment="1">
      <alignment horizontal="left" vertical="top"/>
    </xf>
    <xf numFmtId="171" fontId="125" fillId="0" borderId="69" xfId="15" applyNumberFormat="1" applyFont="1" applyFill="1" applyBorder="1" applyAlignment="1" applyProtection="1">
      <alignment horizontal="center" wrapText="1"/>
      <protection locked="0"/>
    </xf>
    <xf numFmtId="171" fontId="125" fillId="0" borderId="66" xfId="15" applyNumberFormat="1" applyFont="1" applyFill="1" applyBorder="1" applyAlignment="1" applyProtection="1">
      <alignment horizontal="center" wrapText="1"/>
      <protection locked="0"/>
    </xf>
    <xf numFmtId="171" fontId="125" fillId="0" borderId="60" xfId="15" applyNumberFormat="1" applyFont="1" applyFill="1" applyBorder="1" applyAlignment="1" applyProtection="1">
      <alignment horizontal="center" wrapText="1"/>
      <protection locked="0"/>
    </xf>
    <xf numFmtId="171" fontId="122" fillId="0" borderId="69" xfId="15" applyNumberFormat="1" applyFont="1" applyFill="1" applyBorder="1" applyAlignment="1" applyProtection="1">
      <alignment horizontal="center" wrapText="1"/>
      <protection/>
    </xf>
    <xf numFmtId="171" fontId="122" fillId="0" borderId="66" xfId="15" applyNumberFormat="1" applyFont="1" applyFill="1" applyBorder="1" applyAlignment="1" applyProtection="1">
      <alignment horizontal="center" wrapText="1"/>
      <protection/>
    </xf>
    <xf numFmtId="171" fontId="122" fillId="0" borderId="60" xfId="15" applyNumberFormat="1" applyFont="1" applyFill="1" applyBorder="1" applyAlignment="1" applyProtection="1">
      <alignment horizontal="center" wrapText="1"/>
      <protection/>
    </xf>
    <xf numFmtId="173" fontId="125" fillId="0" borderId="69" xfId="15" applyNumberFormat="1" applyFont="1" applyFill="1" applyBorder="1" applyAlignment="1" applyProtection="1">
      <alignment horizontal="center"/>
      <protection locked="0"/>
    </xf>
    <xf numFmtId="173" fontId="125" fillId="0" borderId="66" xfId="15" applyNumberFormat="1" applyFont="1" applyFill="1" applyBorder="1" applyAlignment="1" applyProtection="1">
      <alignment horizontal="center"/>
      <protection locked="0"/>
    </xf>
    <xf numFmtId="173" fontId="125" fillId="0" borderId="60" xfId="15" applyNumberFormat="1" applyFont="1" applyFill="1" applyBorder="1" applyAlignment="1" applyProtection="1">
      <alignment horizontal="center"/>
      <protection locked="0"/>
    </xf>
    <xf numFmtId="173" fontId="12" fillId="0" borderId="6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173" fontId="12" fillId="0" borderId="60" xfId="0" applyNumberFormat="1" applyFont="1" applyFill="1" applyBorder="1" applyAlignment="1" applyProtection="1">
      <alignment horizontal="center"/>
      <protection/>
    </xf>
    <xf numFmtId="169" fontId="12" fillId="0" borderId="69" xfId="0" applyNumberFormat="1" applyFont="1" applyFill="1" applyBorder="1" applyAlignment="1" applyProtection="1">
      <alignment horizontal="center"/>
      <protection/>
    </xf>
    <xf numFmtId="169" fontId="12" fillId="0" borderId="60" xfId="0" applyNumberFormat="1" applyFont="1" applyFill="1" applyBorder="1" applyAlignment="1" applyProtection="1">
      <alignment horizontal="center"/>
      <protection/>
    </xf>
    <xf numFmtId="171" fontId="125" fillId="35" borderId="69" xfId="15" applyNumberFormat="1" applyFont="1" applyFill="1" applyBorder="1" applyAlignment="1" applyProtection="1">
      <alignment horizontal="center" vertical="center" wrapText="1"/>
      <protection/>
    </xf>
    <xf numFmtId="171" fontId="125" fillId="35" borderId="66" xfId="15" applyNumberFormat="1" applyFont="1" applyFill="1" applyBorder="1" applyAlignment="1" applyProtection="1">
      <alignment horizontal="center" vertical="center" wrapText="1"/>
      <protection/>
    </xf>
    <xf numFmtId="171" fontId="125" fillId="35" borderId="60" xfId="15" applyNumberFormat="1" applyFont="1" applyFill="1" applyBorder="1" applyAlignment="1" applyProtection="1">
      <alignment horizontal="center" vertical="center" wrapText="1"/>
      <protection/>
    </xf>
    <xf numFmtId="0" fontId="126" fillId="0" borderId="55" xfId="0" applyFont="1" applyFill="1" applyBorder="1" applyAlignment="1">
      <alignment horizontal="left" vertical="top" wrapText="1"/>
    </xf>
    <xf numFmtId="0" fontId="126" fillId="0" borderId="56" xfId="0" applyFont="1" applyFill="1" applyBorder="1" applyAlignment="1">
      <alignment horizontal="left" vertical="top" wrapText="1"/>
    </xf>
    <xf numFmtId="168" fontId="121" fillId="0" borderId="0" xfId="0" applyNumberFormat="1" applyFont="1" applyFill="1" applyBorder="1" applyAlignment="1" applyProtection="1">
      <alignment horizontal="center" vertical="top"/>
      <protection/>
    </xf>
    <xf numFmtId="168" fontId="121" fillId="0" borderId="135" xfId="0" applyNumberFormat="1" applyFont="1" applyFill="1" applyBorder="1" applyAlignment="1" applyProtection="1">
      <alignment horizontal="center" vertical="top"/>
      <protection/>
    </xf>
    <xf numFmtId="0" fontId="126" fillId="0" borderId="54" xfId="0" applyFont="1" applyFill="1" applyBorder="1" applyAlignment="1">
      <alignment horizontal="left" vertical="top" wrapText="1"/>
    </xf>
    <xf numFmtId="0" fontId="126" fillId="0" borderId="54" xfId="0" applyFont="1" applyFill="1" applyBorder="1" applyAlignment="1">
      <alignment horizontal="left" vertical="top"/>
    </xf>
    <xf numFmtId="0" fontId="19" fillId="0" borderId="55" xfId="0" applyFont="1" applyFill="1" applyBorder="1" applyAlignment="1">
      <alignment horizontal="left" vertical="top" wrapText="1"/>
    </xf>
    <xf numFmtId="0" fontId="110" fillId="0" borderId="55" xfId="0" applyFont="1" applyFill="1" applyBorder="1" applyAlignment="1">
      <alignment horizontal="left" vertical="top" wrapText="1"/>
    </xf>
    <xf numFmtId="0" fontId="110" fillId="0" borderId="56" xfId="0" applyFont="1" applyFill="1" applyBorder="1" applyAlignment="1">
      <alignment horizontal="left" vertical="top" wrapText="1"/>
    </xf>
    <xf numFmtId="0" fontId="110" fillId="0" borderId="56" xfId="0" applyFont="1" applyFill="1" applyBorder="1" applyAlignment="1">
      <alignment horizontal="left" vertical="top"/>
    </xf>
    <xf numFmtId="0" fontId="9" fillId="36" borderId="0" xfId="0" applyFont="1" applyFill="1" applyBorder="1" applyAlignment="1">
      <alignment horizontal="left" vertical="center"/>
    </xf>
    <xf numFmtId="0" fontId="11" fillId="0" borderId="55" xfId="0" applyFont="1" applyFill="1" applyBorder="1" applyAlignment="1">
      <alignment horizontal="left" vertical="top" wrapText="1"/>
    </xf>
    <xf numFmtId="169" fontId="17" fillId="0" borderId="69" xfId="33" applyNumberFormat="1" applyFont="1" applyFill="1" applyBorder="1" applyAlignment="1" applyProtection="1">
      <alignment horizontal="center" vertical="center"/>
      <protection/>
    </xf>
    <xf numFmtId="169" fontId="17" fillId="0" borderId="66" xfId="33" applyNumberFormat="1" applyFont="1" applyFill="1" applyBorder="1" applyAlignment="1" applyProtection="1">
      <alignment horizontal="center" vertical="center"/>
      <protection/>
    </xf>
    <xf numFmtId="0" fontId="18" fillId="0" borderId="55" xfId="33" applyFont="1" applyFill="1" applyBorder="1" applyAlignment="1" applyProtection="1">
      <alignment horizontal="left" vertical="top" wrapText="1"/>
      <protection/>
    </xf>
    <xf numFmtId="0" fontId="18" fillId="0" borderId="56" xfId="33" applyFont="1" applyFill="1" applyBorder="1" applyAlignment="1" applyProtection="1">
      <alignment horizontal="left" vertical="top" wrapText="1"/>
      <protection/>
    </xf>
    <xf numFmtId="0" fontId="19" fillId="0" borderId="49" xfId="0" applyNumberFormat="1" applyFont="1" applyFill="1" applyBorder="1" applyAlignment="1" applyProtection="1">
      <alignment horizontal="left" vertical="top" wrapText="1"/>
      <protection/>
    </xf>
    <xf numFmtId="0" fontId="19" fillId="0" borderId="74" xfId="0" applyNumberFormat="1" applyFont="1" applyFill="1" applyBorder="1" applyAlignment="1" applyProtection="1">
      <alignment horizontal="left" vertical="top" wrapText="1"/>
      <protection/>
    </xf>
    <xf numFmtId="171" fontId="125" fillId="35" borderId="69" xfId="15" applyNumberFormat="1" applyFont="1" applyFill="1" applyBorder="1" applyAlignment="1" applyProtection="1">
      <alignment horizontal="center" wrapText="1"/>
      <protection/>
    </xf>
    <xf numFmtId="171" fontId="125" fillId="35" borderId="66" xfId="15" applyNumberFormat="1" applyFont="1" applyFill="1" applyBorder="1" applyAlignment="1" applyProtection="1">
      <alignment horizontal="center" wrapText="1"/>
      <protection/>
    </xf>
    <xf numFmtId="9" fontId="12" fillId="0" borderId="69" xfId="0" applyNumberFormat="1" applyFont="1" applyFill="1" applyBorder="1" applyAlignment="1" applyProtection="1">
      <alignment horizontal="center"/>
      <protection locked="0"/>
    </xf>
    <xf numFmtId="9" fontId="12" fillId="0" borderId="66" xfId="0" applyNumberFormat="1" applyFont="1" applyFill="1" applyBorder="1" applyAlignment="1" applyProtection="1">
      <alignment horizontal="center"/>
      <protection locked="0"/>
    </xf>
    <xf numFmtId="9" fontId="12" fillId="0" borderId="60" xfId="0" applyNumberFormat="1" applyFont="1" applyFill="1" applyBorder="1" applyAlignment="1" applyProtection="1">
      <alignment horizontal="center"/>
      <protection locked="0"/>
    </xf>
    <xf numFmtId="0" fontId="18" fillId="0" borderId="65" xfId="33" applyFont="1" applyFill="1" applyBorder="1" applyAlignment="1" applyProtection="1">
      <alignment horizontal="left" vertical="top" wrapText="1"/>
      <protection/>
    </xf>
    <xf numFmtId="0" fontId="18" fillId="0" borderId="62" xfId="33" applyFont="1" applyFill="1" applyBorder="1" applyAlignment="1" applyProtection="1">
      <alignment horizontal="left" vertical="top" wrapText="1"/>
      <protection/>
    </xf>
    <xf numFmtId="0" fontId="18" fillId="0" borderId="52" xfId="33" applyFont="1" applyFill="1" applyBorder="1" applyAlignment="1" applyProtection="1">
      <alignment horizontal="left" vertical="top" wrapText="1"/>
      <protection/>
    </xf>
    <xf numFmtId="0" fontId="18" fillId="0" borderId="64" xfId="33" applyFont="1" applyFill="1" applyBorder="1" applyAlignment="1" applyProtection="1">
      <alignment horizontal="left" vertical="top" wrapText="1"/>
      <protection/>
    </xf>
    <xf numFmtId="0" fontId="152" fillId="36" borderId="78" xfId="0" applyFont="1" applyFill="1" applyBorder="1" applyAlignment="1">
      <alignment horizontal="left" vertical="top"/>
    </xf>
    <xf numFmtId="0" fontId="18" fillId="0" borderId="52" xfId="33" applyFont="1" applyFill="1" applyBorder="1" applyAlignment="1" applyProtection="1">
      <alignment horizontal="left" vertical="top"/>
      <protection/>
    </xf>
    <xf numFmtId="0" fontId="18" fillId="0" borderId="64" xfId="33" applyFont="1" applyFill="1" applyBorder="1" applyAlignment="1" applyProtection="1">
      <alignment horizontal="left" vertical="top"/>
      <protection/>
    </xf>
    <xf numFmtId="0" fontId="120" fillId="20" borderId="0" xfId="33" applyFont="1" applyBorder="1" applyAlignment="1" applyProtection="1">
      <alignment horizontal="center" vertical="center"/>
      <protection/>
    </xf>
    <xf numFmtId="0" fontId="120" fillId="20" borderId="74" xfId="33" applyFont="1" applyBorder="1" applyAlignment="1" applyProtection="1">
      <alignment horizontal="center" vertical="center"/>
      <protection/>
    </xf>
    <xf numFmtId="0" fontId="19" fillId="35" borderId="65" xfId="0" applyFont="1" applyFill="1" applyBorder="1" applyAlignment="1" applyProtection="1">
      <alignment horizontal="left" vertical="top" wrapText="1"/>
      <protection/>
    </xf>
    <xf numFmtId="0" fontId="19" fillId="35" borderId="62" xfId="0" applyFont="1" applyFill="1" applyBorder="1" applyAlignment="1" applyProtection="1">
      <alignment horizontal="left" vertical="top" wrapText="1"/>
      <protection/>
    </xf>
    <xf numFmtId="0" fontId="19" fillId="35" borderId="78" xfId="0" applyFont="1" applyFill="1" applyBorder="1" applyAlignment="1" applyProtection="1">
      <alignment horizontal="left" vertical="top" wrapText="1"/>
      <protection/>
    </xf>
    <xf numFmtId="0" fontId="110" fillId="0" borderId="55" xfId="0" applyFont="1" applyFill="1" applyBorder="1" applyAlignment="1">
      <alignment horizontal="left" vertical="top"/>
    </xf>
    <xf numFmtId="168" fontId="110" fillId="0" borderId="0" xfId="0" applyNumberFormat="1" applyFont="1" applyFill="1" applyBorder="1" applyAlignment="1" applyProtection="1">
      <alignment horizontal="left" vertical="top"/>
      <protection/>
    </xf>
    <xf numFmtId="0" fontId="126" fillId="0" borderId="0" xfId="0" applyFont="1" applyFill="1" applyBorder="1" applyAlignment="1">
      <alignment horizontal="left" vertical="top" wrapText="1"/>
    </xf>
    <xf numFmtId="0" fontId="110" fillId="0" borderId="52" xfId="0" applyFont="1" applyFill="1" applyBorder="1" applyAlignment="1">
      <alignment horizontal="left" vertical="top" wrapText="1"/>
    </xf>
    <xf numFmtId="0" fontId="110" fillId="0" borderId="64" xfId="0" applyFont="1" applyFill="1" applyBorder="1" applyAlignment="1">
      <alignment horizontal="left" vertical="top"/>
    </xf>
    <xf numFmtId="0" fontId="11" fillId="0" borderId="62" xfId="0" applyFont="1" applyFill="1" applyBorder="1" applyAlignment="1" applyProtection="1">
      <alignment horizontal="left" vertical="top" wrapText="1"/>
      <protection/>
    </xf>
    <xf numFmtId="0" fontId="130" fillId="0" borderId="65" xfId="0" applyFont="1" applyFill="1" applyBorder="1" applyAlignment="1" applyProtection="1">
      <alignment horizontal="left" vertical="top" wrapText="1"/>
      <protection/>
    </xf>
    <xf numFmtId="168" fontId="130" fillId="0" borderId="69" xfId="0" applyNumberFormat="1" applyFont="1" applyFill="1" applyBorder="1" applyAlignment="1" applyProtection="1">
      <alignment horizontal="left" vertical="top"/>
      <protection/>
    </xf>
    <xf numFmtId="168" fontId="130" fillId="0" borderId="66" xfId="0" applyNumberFormat="1" applyFont="1" applyFill="1" applyBorder="1" applyAlignment="1" applyProtection="1">
      <alignment horizontal="left" vertical="top"/>
      <protection/>
    </xf>
    <xf numFmtId="168" fontId="130" fillId="0" borderId="60" xfId="0" applyNumberFormat="1" applyFont="1" applyFill="1" applyBorder="1" applyAlignment="1" applyProtection="1">
      <alignment horizontal="left" vertical="top"/>
      <protection/>
    </xf>
    <xf numFmtId="170" fontId="12" fillId="0" borderId="66" xfId="33" applyNumberFormat="1" applyFont="1" applyFill="1" applyBorder="1" applyAlignment="1" applyProtection="1">
      <alignment horizontal="center"/>
      <protection/>
    </xf>
    <xf numFmtId="170" fontId="12" fillId="0" borderId="60" xfId="33"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2" fillId="0" borderId="62" xfId="33" applyFont="1" applyFill="1" applyBorder="1" applyAlignment="1" applyProtection="1">
      <alignment horizontal="center"/>
      <protection/>
    </xf>
    <xf numFmtId="0" fontId="12" fillId="0" borderId="74" xfId="33" applyFont="1" applyFill="1" applyBorder="1" applyAlignment="1" applyProtection="1">
      <alignment horizontal="center"/>
      <protection/>
    </xf>
    <xf numFmtId="0" fontId="12" fillId="0" borderId="64" xfId="33" applyFont="1" applyFill="1" applyBorder="1" applyAlignment="1" applyProtection="1">
      <alignment horizontal="center"/>
      <protection/>
    </xf>
    <xf numFmtId="170" fontId="12" fillId="0" borderId="69" xfId="33" applyNumberFormat="1" applyFont="1" applyFill="1" applyBorder="1" applyAlignment="1" applyProtection="1">
      <alignment horizontal="center" vertical="center"/>
      <protection locked="0"/>
    </xf>
    <xf numFmtId="170" fontId="12" fillId="0" borderId="66" xfId="33" applyNumberFormat="1" applyFont="1" applyFill="1" applyBorder="1" applyAlignment="1" applyProtection="1">
      <alignment horizontal="center" vertical="center"/>
      <protection locked="0"/>
    </xf>
    <xf numFmtId="170" fontId="12" fillId="0" borderId="60" xfId="33" applyNumberFormat="1" applyFont="1" applyFill="1" applyBorder="1" applyAlignment="1" applyProtection="1">
      <alignment horizontal="center" vertical="center"/>
      <protection locked="0"/>
    </xf>
    <xf numFmtId="0" fontId="19" fillId="0" borderId="52" xfId="0" applyFont="1" applyFill="1" applyBorder="1" applyAlignment="1" applyProtection="1">
      <alignment horizontal="left" vertical="top" wrapText="1"/>
      <protection/>
    </xf>
    <xf numFmtId="0" fontId="19" fillId="0" borderId="50" xfId="0" applyFont="1" applyFill="1" applyBorder="1" applyAlignment="1" applyProtection="1">
      <alignment horizontal="left" vertical="top" wrapText="1"/>
      <protection/>
    </xf>
    <xf numFmtId="0" fontId="18" fillId="0" borderId="55" xfId="33" applyFont="1" applyFill="1" applyBorder="1" applyAlignment="1" applyProtection="1">
      <alignment horizontal="left" vertical="top"/>
      <protection/>
    </xf>
    <xf numFmtId="0" fontId="18" fillId="0" borderId="56" xfId="33" applyFont="1" applyFill="1" applyBorder="1" applyAlignment="1" applyProtection="1">
      <alignment horizontal="left" vertical="top"/>
      <protection/>
    </xf>
    <xf numFmtId="0" fontId="11" fillId="35" borderId="55" xfId="0" applyFont="1" applyFill="1" applyBorder="1" applyAlignment="1" applyProtection="1">
      <alignment horizontal="left" vertical="top"/>
      <protection/>
    </xf>
    <xf numFmtId="0" fontId="130" fillId="35" borderId="56" xfId="0" applyFont="1" applyFill="1" applyBorder="1" applyAlignment="1" applyProtection="1">
      <alignment horizontal="left" vertical="top" wrapText="1"/>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9" fillId="35" borderId="55"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0" fontId="110" fillId="0" borderId="56" xfId="0" applyFont="1" applyFill="1" applyBorder="1" applyAlignment="1" applyProtection="1">
      <alignment horizontal="left" vertical="top" wrapText="1"/>
      <protection/>
    </xf>
    <xf numFmtId="0" fontId="152" fillId="36" borderId="51" xfId="0" applyFont="1" applyFill="1" applyBorder="1" applyAlignment="1">
      <alignment horizontal="left" vertical="center"/>
    </xf>
    <xf numFmtId="0" fontId="19"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168" fontId="126" fillId="0" borderId="65" xfId="0" applyNumberFormat="1" applyFont="1" applyFill="1" applyBorder="1" applyAlignment="1" applyProtection="1">
      <alignment horizontal="left" vertical="top" wrapText="1"/>
      <protection/>
    </xf>
    <xf numFmtId="168" fontId="126" fillId="0" borderId="78" xfId="0" applyNumberFormat="1" applyFont="1" applyFill="1" applyBorder="1" applyAlignment="1" applyProtection="1">
      <alignment horizontal="left" vertical="top"/>
      <protection/>
    </xf>
    <xf numFmtId="168" fontId="126" fillId="0" borderId="62" xfId="0" applyNumberFormat="1" applyFont="1" applyFill="1" applyBorder="1" applyAlignment="1" applyProtection="1">
      <alignment horizontal="left" vertical="top"/>
      <protection/>
    </xf>
    <xf numFmtId="0" fontId="147" fillId="0" borderId="50" xfId="0" applyFont="1" applyFill="1" applyBorder="1" applyAlignment="1" applyProtection="1">
      <alignment horizontal="left" vertical="top" wrapText="1"/>
      <protection/>
    </xf>
    <xf numFmtId="0" fontId="147" fillId="0" borderId="50" xfId="0" applyFont="1" applyFill="1" applyBorder="1" applyAlignment="1" applyProtection="1">
      <alignment horizontal="left" vertical="top"/>
      <protection/>
    </xf>
    <xf numFmtId="0" fontId="128" fillId="40" borderId="115" xfId="0" applyFont="1" applyFill="1" applyBorder="1" applyAlignment="1" applyProtection="1">
      <alignment horizontal="left" vertical="center"/>
      <protection/>
    </xf>
    <xf numFmtId="0" fontId="152" fillId="36" borderId="51" xfId="0" applyFont="1" applyFill="1" applyBorder="1" applyAlignment="1">
      <alignment horizontal="left" vertical="top"/>
    </xf>
    <xf numFmtId="0" fontId="147" fillId="0" borderId="0" xfId="0" applyFont="1" applyFill="1" applyBorder="1" applyAlignment="1" applyProtection="1">
      <alignment horizontal="left" vertical="top" wrapText="1"/>
      <protection/>
    </xf>
    <xf numFmtId="0" fontId="147" fillId="0" borderId="0" xfId="0" applyFont="1" applyFill="1" applyBorder="1" applyAlignment="1" applyProtection="1">
      <alignment horizontal="left" vertical="top"/>
      <protection/>
    </xf>
    <xf numFmtId="171" fontId="12" fillId="35" borderId="69" xfId="0" applyNumberFormat="1" applyFont="1" applyFill="1" applyBorder="1" applyAlignment="1" applyProtection="1">
      <alignment horizontal="center" vertical="center"/>
      <protection/>
    </xf>
    <xf numFmtId="171" fontId="12" fillId="35" borderId="66" xfId="0" applyNumberFormat="1" applyFont="1" applyFill="1" applyBorder="1" applyAlignment="1" applyProtection="1">
      <alignment horizontal="center" vertical="center"/>
      <protection/>
    </xf>
    <xf numFmtId="171" fontId="12" fillId="35" borderId="60" xfId="0" applyNumberFormat="1" applyFont="1" applyFill="1" applyBorder="1" applyAlignment="1" applyProtection="1">
      <alignment horizontal="center" vertical="center"/>
      <protection/>
    </xf>
    <xf numFmtId="0" fontId="9" fillId="36" borderId="135" xfId="0" applyFont="1" applyFill="1" applyBorder="1" applyAlignment="1">
      <alignment horizontal="left" vertical="center"/>
    </xf>
    <xf numFmtId="0" fontId="120" fillId="35" borderId="115" xfId="0" applyFont="1" applyFill="1" applyBorder="1" applyAlignment="1" applyProtection="1">
      <alignment horizontal="left" vertical="center"/>
      <protection/>
    </xf>
    <xf numFmtId="0" fontId="110" fillId="35" borderId="0" xfId="0" applyFont="1" applyFill="1" applyBorder="1" applyAlignment="1" applyProtection="1">
      <alignment horizontal="left" vertical="top" wrapText="1"/>
      <protection/>
    </xf>
    <xf numFmtId="0" fontId="147" fillId="0" borderId="0" xfId="0" applyFont="1" applyFill="1" applyBorder="1" applyAlignment="1">
      <alignment horizontal="left" vertical="top" wrapText="1"/>
    </xf>
    <xf numFmtId="0" fontId="147"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48" fillId="35" borderId="0" xfId="0" applyFont="1" applyFill="1" applyBorder="1" applyAlignment="1" applyProtection="1">
      <alignment horizontal="left" vertical="top" wrapText="1"/>
      <protection/>
    </xf>
    <xf numFmtId="0" fontId="13" fillId="35" borderId="52"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35" fillId="2" borderId="50" xfId="0" applyFont="1" applyFill="1" applyBorder="1" applyAlignment="1" applyProtection="1">
      <alignment horizontal="center" vertical="top"/>
      <protection locked="0"/>
    </xf>
    <xf numFmtId="0" fontId="135" fillId="0" borderId="0" xfId="0" applyFont="1" applyFill="1" applyBorder="1" applyAlignment="1">
      <alignment horizontal="center" vertical="top"/>
    </xf>
    <xf numFmtId="0" fontId="135" fillId="0" borderId="0" xfId="0" applyFont="1" applyFill="1" applyBorder="1" applyAlignment="1">
      <alignment horizontal="left" vertical="top"/>
    </xf>
    <xf numFmtId="0" fontId="135" fillId="0" borderId="78" xfId="0" applyFont="1" applyFill="1" applyBorder="1" applyAlignment="1">
      <alignment horizontal="center" vertical="top"/>
    </xf>
    <xf numFmtId="0" fontId="136" fillId="0" borderId="0" xfId="0" applyFont="1" applyFill="1" applyBorder="1" applyAlignment="1">
      <alignment horizontal="left" vertical="top"/>
    </xf>
    <xf numFmtId="0" fontId="130" fillId="36" borderId="0" xfId="0" applyFont="1" applyFill="1" applyBorder="1" applyAlignment="1">
      <alignment horizontal="left" vertical="top"/>
    </xf>
    <xf numFmtId="0" fontId="135" fillId="0" borderId="0" xfId="0" applyFont="1" applyFill="1" applyBorder="1" applyAlignment="1">
      <alignment horizontal="left" vertical="top" wrapText="1"/>
    </xf>
    <xf numFmtId="0" fontId="136" fillId="0" borderId="50" xfId="0" applyFont="1" applyFill="1" applyBorder="1" applyAlignment="1">
      <alignment horizontal="left" vertical="top"/>
    </xf>
    <xf numFmtId="0" fontId="136" fillId="2" borderId="50" xfId="0" applyFont="1" applyFill="1" applyBorder="1" applyAlignment="1" applyProtection="1">
      <alignment horizontal="right" vertical="top"/>
      <protection locked="0"/>
    </xf>
    <xf numFmtId="0" fontId="126" fillId="2" borderId="54" xfId="0" applyFont="1" applyFill="1" applyBorder="1" applyAlignment="1" applyProtection="1">
      <alignment horizontal="center" vertical="top"/>
      <protection locked="0"/>
    </xf>
    <xf numFmtId="0" fontId="130" fillId="0" borderId="0" xfId="0" applyFont="1" applyFill="1" applyBorder="1" applyAlignment="1" applyProtection="1">
      <alignment horizontal="center" vertical="top"/>
      <protection/>
    </xf>
    <xf numFmtId="177" fontId="126" fillId="2" borderId="54" xfId="0" applyNumberFormat="1" applyFont="1" applyFill="1" applyBorder="1" applyAlignment="1" applyProtection="1">
      <alignment horizontal="center" vertical="top"/>
      <protection locked="0"/>
    </xf>
    <xf numFmtId="0" fontId="126" fillId="0" borderId="0" xfId="0" applyFont="1" applyFill="1" applyBorder="1" applyAlignment="1" applyProtection="1">
      <alignment horizontal="center" vertical="top"/>
      <protection/>
    </xf>
    <xf numFmtId="0" fontId="135" fillId="2" borderId="55" xfId="0" applyFont="1" applyFill="1" applyBorder="1" applyAlignment="1" applyProtection="1">
      <alignment horizontal="center" vertical="top"/>
      <protection locked="0"/>
    </xf>
    <xf numFmtId="0" fontId="135" fillId="2" borderId="56" xfId="0" applyFont="1" applyFill="1" applyBorder="1" applyAlignment="1" applyProtection="1">
      <alignment horizontal="center" vertical="top"/>
      <protection locked="0"/>
    </xf>
    <xf numFmtId="0" fontId="135" fillId="2" borderId="51" xfId="0" applyFont="1" applyFill="1" applyBorder="1" applyAlignment="1" applyProtection="1">
      <alignment horizontal="center" vertical="top"/>
      <protection locked="0"/>
    </xf>
    <xf numFmtId="0" fontId="135" fillId="0" borderId="50" xfId="0" applyFont="1" applyFill="1" applyBorder="1" applyAlignment="1">
      <alignment horizontal="center" vertical="center"/>
    </xf>
    <xf numFmtId="0" fontId="135" fillId="0" borderId="50" xfId="0" applyFont="1" applyFill="1" applyBorder="1" applyAlignment="1">
      <alignment horizontal="center" vertical="center" wrapText="1"/>
    </xf>
    <xf numFmtId="0" fontId="135" fillId="2" borderId="54" xfId="0" applyFont="1" applyFill="1" applyBorder="1" applyAlignment="1" applyProtection="1">
      <alignment horizontal="center" vertical="top"/>
      <protection locked="0"/>
    </xf>
    <xf numFmtId="0" fontId="121" fillId="0" borderId="0" xfId="0" applyFont="1" applyFill="1" applyBorder="1" applyAlignment="1" applyProtection="1">
      <alignment horizontal="center" vertical="top"/>
      <protection/>
    </xf>
    <xf numFmtId="0" fontId="126" fillId="0" borderId="78" xfId="0" applyFont="1" applyFill="1" applyBorder="1" applyAlignment="1" applyProtection="1">
      <alignment horizontal="center" vertical="top"/>
      <protection/>
    </xf>
    <xf numFmtId="0" fontId="126" fillId="0" borderId="50" xfId="0" applyNumberFormat="1" applyFont="1" applyFill="1" applyBorder="1" applyAlignment="1" applyProtection="1">
      <alignment horizontal="center" vertical="top"/>
      <protection/>
    </xf>
    <xf numFmtId="0" fontId="126" fillId="0" borderId="82"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8" fillId="0" borderId="0" xfId="0" applyFont="1" applyFill="1" applyBorder="1" applyAlignment="1" applyProtection="1">
      <alignment horizontal="right" vertical="top" wrapText="1"/>
      <protection/>
    </xf>
    <xf numFmtId="0" fontId="18" fillId="0" borderId="0" xfId="0" applyFont="1" applyFill="1" applyBorder="1" applyAlignment="1" applyProtection="1">
      <alignment horizontal="right" vertical="top"/>
      <protection/>
    </xf>
    <xf numFmtId="0" fontId="111" fillId="0" borderId="0" xfId="0" applyFont="1" applyFill="1" applyBorder="1" applyAlignment="1" applyProtection="1">
      <alignment horizontal="right" vertical="top"/>
      <protection/>
    </xf>
    <xf numFmtId="0" fontId="153" fillId="0" borderId="0" xfId="0" applyFont="1" applyFill="1" applyBorder="1" applyAlignment="1" applyProtection="1">
      <alignment horizontal="center" vertical="top"/>
      <protection/>
    </xf>
    <xf numFmtId="0" fontId="126" fillId="0" borderId="50"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177" fontId="126" fillId="0" borderId="0" xfId="0" applyNumberFormat="1" applyFont="1" applyFill="1" applyBorder="1" applyAlignment="1" applyProtection="1">
      <alignment horizontal="left" vertical="top"/>
      <protection locked="0"/>
    </xf>
    <xf numFmtId="0" fontId="130" fillId="2" borderId="50" xfId="0" applyFont="1" applyFill="1" applyBorder="1" applyAlignment="1" applyProtection="1">
      <alignment horizontal="center" vertical="top"/>
      <protection locked="0"/>
    </xf>
    <xf numFmtId="0" fontId="135" fillId="0" borderId="78" xfId="0" applyFont="1" applyFill="1" applyBorder="1" applyAlignment="1">
      <alignment horizontal="left" vertical="top" wrapText="1"/>
    </xf>
    <xf numFmtId="177" fontId="126" fillId="42" borderId="50" xfId="0" applyNumberFormat="1" applyFont="1" applyFill="1" applyBorder="1" applyAlignment="1" applyProtection="1">
      <alignment horizontal="left" vertical="top"/>
      <protection locked="0"/>
    </xf>
    <xf numFmtId="0" fontId="135" fillId="0" borderId="50" xfId="0" applyFont="1" applyFill="1" applyBorder="1" applyAlignment="1" applyProtection="1">
      <alignment horizontal="left" vertical="top"/>
      <protection locked="0"/>
    </xf>
    <xf numFmtId="0" fontId="135" fillId="0" borderId="78" xfId="0" applyFont="1" applyFill="1" applyBorder="1" applyAlignment="1">
      <alignment horizontal="center" vertical="top" wrapText="1"/>
    </xf>
    <xf numFmtId="0" fontId="136" fillId="0" borderId="0" xfId="0" applyFont="1" applyFill="1" applyBorder="1" applyAlignment="1">
      <alignment horizontal="center" vertical="top"/>
    </xf>
    <xf numFmtId="0" fontId="135" fillId="0" borderId="82" xfId="0" applyFont="1" applyFill="1" applyBorder="1" applyAlignment="1">
      <alignment horizontal="center" vertical="top"/>
    </xf>
    <xf numFmtId="0" fontId="135" fillId="2" borderId="50" xfId="0" applyFont="1" applyFill="1" applyBorder="1" applyAlignment="1" applyProtection="1">
      <alignment horizontal="left" vertical="top"/>
      <protection locked="0"/>
    </xf>
    <xf numFmtId="0" fontId="135"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5" fillId="0" borderId="50" xfId="0" applyFont="1" applyFill="1" applyBorder="1" applyAlignment="1" applyProtection="1">
      <alignment horizontal="center" vertical="top"/>
      <protection/>
    </xf>
    <xf numFmtId="0" fontId="90" fillId="2" borderId="50" xfId="15" applyFont="1" applyBorder="1" applyAlignment="1" applyProtection="1">
      <alignment horizontal="center" vertical="top"/>
      <protection locked="0"/>
    </xf>
    <xf numFmtId="0" fontId="90" fillId="2" borderId="51" xfId="15" applyFont="1" applyBorder="1" applyAlignment="1" applyProtection="1">
      <alignment horizontal="center" vertical="top"/>
      <protection locked="0"/>
    </xf>
    <xf numFmtId="177" fontId="90" fillId="2" borderId="50" xfId="15" applyNumberFormat="1" applyFont="1" applyBorder="1" applyAlignment="1" applyProtection="1">
      <alignment horizontal="left" vertical="top"/>
      <protection locked="0"/>
    </xf>
    <xf numFmtId="177" fontId="90" fillId="2" borderId="51" xfId="15" applyNumberFormat="1" applyFont="1" applyBorder="1" applyAlignment="1" applyProtection="1">
      <alignment horizontal="left" vertical="top"/>
      <protection locked="0"/>
    </xf>
    <xf numFmtId="0" fontId="90" fillId="2" borderId="50" xfId="15" applyFont="1" applyBorder="1" applyAlignment="1" applyProtection="1">
      <alignment horizontal="left" vertical="top"/>
      <protection locked="0"/>
    </xf>
    <xf numFmtId="0" fontId="90" fillId="2" borderId="51" xfId="15" applyFont="1" applyBorder="1" applyAlignment="1" applyProtection="1">
      <alignment horizontal="left" vertical="top"/>
      <protection locked="0"/>
    </xf>
    <xf numFmtId="0" fontId="135" fillId="0" borderId="78" xfId="0" applyFont="1" applyFill="1" applyBorder="1" applyAlignment="1" applyProtection="1">
      <alignment horizontal="center" vertical="top"/>
      <protection/>
    </xf>
    <xf numFmtId="0" fontId="135" fillId="35" borderId="0" xfId="0" applyFont="1" applyFill="1" applyBorder="1" applyAlignment="1" applyProtection="1">
      <alignment horizontal="left" vertical="top"/>
      <protection/>
    </xf>
    <xf numFmtId="0" fontId="135" fillId="0" borderId="78" xfId="0" applyFont="1" applyFill="1" applyBorder="1" applyAlignment="1" applyProtection="1">
      <alignment horizontal="left" vertical="top"/>
      <protection/>
    </xf>
    <xf numFmtId="0" fontId="135" fillId="0" borderId="0" xfId="0" applyFont="1" applyFill="1" applyBorder="1" applyAlignment="1" applyProtection="1">
      <alignment horizontal="center" vertical="top"/>
      <protection/>
    </xf>
    <xf numFmtId="0" fontId="136" fillId="0" borderId="0" xfId="0" applyFont="1" applyFill="1" applyBorder="1" applyAlignment="1" applyProtection="1">
      <alignment horizontal="left" vertical="top"/>
      <protection/>
    </xf>
    <xf numFmtId="0" fontId="135" fillId="0" borderId="0" xfId="0" applyFont="1" applyFill="1" applyBorder="1" applyAlignment="1" applyProtection="1">
      <alignment horizontal="right" vertical="top"/>
      <protection/>
    </xf>
    <xf numFmtId="0" fontId="136"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0"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0" fontId="137" fillId="0" borderId="0" xfId="0" applyFont="1" applyFill="1" applyBorder="1" applyAlignment="1" applyProtection="1">
      <alignment horizontal="center" vertical="top"/>
      <protection/>
    </xf>
    <xf numFmtId="176" fontId="0" fillId="35" borderId="50" xfId="0" applyNumberFormat="1" applyFont="1" applyFill="1" applyBorder="1" applyAlignment="1" applyProtection="1">
      <alignment horizontal="center" vertical="top"/>
      <protection/>
    </xf>
    <xf numFmtId="0" fontId="0" fillId="2" borderId="50"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right" vertical="top"/>
      <protection/>
    </xf>
    <xf numFmtId="0" fontId="135" fillId="0" borderId="50" xfId="0" applyFont="1" applyFill="1" applyBorder="1" applyAlignment="1" applyProtection="1">
      <alignment horizontal="left" vertical="top"/>
      <protection/>
    </xf>
    <xf numFmtId="0" fontId="135" fillId="0" borderId="0" xfId="0" applyFont="1" applyFill="1" applyBorder="1" applyAlignment="1" applyProtection="1">
      <alignment horizontal="left" vertical="top" wrapText="1"/>
      <protection/>
    </xf>
    <xf numFmtId="0" fontId="135" fillId="0" borderId="0" xfId="0" applyFont="1" applyFill="1" applyBorder="1" applyAlignment="1" applyProtection="1">
      <alignment horizontal="left"/>
      <protection/>
    </xf>
    <xf numFmtId="0" fontId="135" fillId="35" borderId="0" xfId="0" applyFont="1" applyFill="1" applyBorder="1" applyAlignment="1" applyProtection="1">
      <alignment horizontal="center" vertical="top"/>
      <protection/>
    </xf>
    <xf numFmtId="0" fontId="90" fillId="0" borderId="0" xfId="15" applyFont="1" applyFill="1" applyBorder="1" applyAlignment="1" applyProtection="1">
      <alignment horizontal="left" vertical="top"/>
      <protection/>
    </xf>
    <xf numFmtId="0" fontId="154" fillId="0" borderId="0" xfId="0" applyFont="1" applyFill="1" applyBorder="1" applyAlignment="1" applyProtection="1">
      <alignment horizontal="center" vertical="top"/>
      <protection/>
    </xf>
    <xf numFmtId="0" fontId="142" fillId="0" borderId="50" xfId="0" applyFont="1" applyFill="1" applyBorder="1" applyAlignment="1" applyProtection="1">
      <alignment horizontal="center" vertical="top"/>
      <protection/>
    </xf>
    <xf numFmtId="0" fontId="142" fillId="0" borderId="0" xfId="0" applyFont="1" applyFill="1" applyBorder="1" applyAlignment="1" applyProtection="1">
      <alignment horizontal="center" vertical="top"/>
      <protection/>
    </xf>
    <xf numFmtId="0" fontId="136" fillId="0" borderId="50" xfId="0" applyFont="1" applyFill="1" applyBorder="1" applyAlignment="1" applyProtection="1">
      <alignment horizontal="center" vertical="top"/>
      <protection/>
    </xf>
    <xf numFmtId="0" fontId="136" fillId="0" borderId="78" xfId="0" applyFont="1" applyFill="1" applyBorder="1" applyAlignment="1" applyProtection="1">
      <alignment horizontal="center" vertical="top"/>
      <protection/>
    </xf>
    <xf numFmtId="0" fontId="90" fillId="2" borderId="50" xfId="15" applyFont="1" applyFill="1" applyBorder="1" applyAlignment="1" applyProtection="1">
      <alignment horizontal="center" vertical="top"/>
      <protection locked="0"/>
    </xf>
    <xf numFmtId="0" fontId="135" fillId="0" borderId="0" xfId="0" applyFont="1" applyAlignment="1">
      <alignment horizontal="left" vertical="top"/>
    </xf>
    <xf numFmtId="0" fontId="135" fillId="0" borderId="0" xfId="0" applyFont="1" applyAlignment="1">
      <alignment horizontal="center" vertical="top"/>
    </xf>
    <xf numFmtId="0" fontId="90" fillId="2" borderId="50" xfId="15" applyBorder="1" applyAlignment="1" applyProtection="1">
      <alignment horizontal="center" vertical="top"/>
      <protection locked="0"/>
    </xf>
    <xf numFmtId="0" fontId="135" fillId="0" borderId="51" xfId="0" applyFont="1" applyBorder="1" applyAlignment="1">
      <alignment horizontal="center" vertical="top"/>
    </xf>
    <xf numFmtId="0" fontId="135" fillId="0" borderId="50" xfId="0" applyFont="1" applyBorder="1" applyAlignment="1">
      <alignment horizontal="center" vertical="top"/>
    </xf>
    <xf numFmtId="0" fontId="90" fillId="2" borderId="51" xfId="15" applyBorder="1" applyAlignment="1" applyProtection="1">
      <alignment horizontal="center" vertical="top"/>
      <protection locked="0"/>
    </xf>
    <xf numFmtId="0" fontId="0" fillId="0" borderId="0" xfId="0" applyFont="1" applyAlignment="1">
      <alignment horizontal="right" vertical="top"/>
    </xf>
    <xf numFmtId="0" fontId="137" fillId="0" borderId="0" xfId="0" applyFont="1" applyAlignment="1">
      <alignment horizontal="center" vertical="top"/>
    </xf>
    <xf numFmtId="0" fontId="153" fillId="0" borderId="0" xfId="0" applyFont="1" applyAlignment="1">
      <alignment horizontal="center" vertical="top"/>
    </xf>
    <xf numFmtId="0" fontId="0" fillId="0" borderId="0" xfId="0" applyFont="1" applyAlignment="1">
      <alignment horizontal="center" vertical="top"/>
    </xf>
    <xf numFmtId="0" fontId="136" fillId="0" borderId="0" xfId="0" applyFont="1" applyAlignment="1">
      <alignment horizontal="center" vertical="top"/>
    </xf>
    <xf numFmtId="0" fontId="140" fillId="0" borderId="0" xfId="0" applyFont="1" applyAlignment="1">
      <alignment horizontal="right" vertical="top"/>
    </xf>
    <xf numFmtId="0" fontId="135" fillId="0" borderId="0" xfId="0" applyFont="1" applyAlignment="1">
      <alignment horizontal="left" vertical="top" wrapText="1"/>
    </xf>
    <xf numFmtId="0" fontId="136" fillId="0" borderId="0" xfId="0" applyFont="1" applyAlignment="1">
      <alignment horizontal="left" vertical="top" wrapText="1"/>
    </xf>
    <xf numFmtId="0" fontId="136" fillId="0" borderId="0" xfId="0" applyFont="1" applyAlignment="1">
      <alignment horizontal="left" vertical="top"/>
    </xf>
    <xf numFmtId="176" fontId="135" fillId="0" borderId="51" xfId="0" applyNumberFormat="1" applyFont="1" applyFill="1" applyBorder="1" applyAlignment="1" applyProtection="1">
      <alignment horizontal="center" vertical="top"/>
      <protection/>
    </xf>
    <xf numFmtId="0" fontId="108" fillId="0" borderId="0" xfId="15" applyFont="1" applyFill="1" applyAlignment="1" applyProtection="1">
      <alignment horizontal="right"/>
      <protection/>
    </xf>
    <xf numFmtId="0" fontId="90" fillId="0" borderId="0" xfId="15" applyFont="1" applyFill="1" applyBorder="1" applyAlignment="1" applyProtection="1">
      <alignment horizontal="right" vertical="top"/>
      <protection/>
    </xf>
    <xf numFmtId="0" fontId="136" fillId="0" borderId="0" xfId="0" applyFont="1" applyAlignment="1" applyProtection="1">
      <alignment horizontal="right"/>
      <protection/>
    </xf>
    <xf numFmtId="0" fontId="135" fillId="35" borderId="51" xfId="0" applyFont="1" applyFill="1" applyBorder="1" applyAlignment="1" applyProtection="1">
      <alignment horizontal="center" vertical="top"/>
      <protection/>
    </xf>
    <xf numFmtId="179" fontId="135" fillId="35" borderId="51" xfId="0" applyNumberFormat="1" applyFont="1" applyFill="1" applyBorder="1" applyAlignment="1" applyProtection="1">
      <alignment horizontal="left" vertical="top"/>
      <protection/>
    </xf>
    <xf numFmtId="0" fontId="134" fillId="0" borderId="0" xfId="0" applyFont="1" applyFill="1" applyBorder="1" applyAlignment="1" applyProtection="1">
      <alignment horizontal="left" vertical="top"/>
      <protection/>
    </xf>
    <xf numFmtId="0" fontId="134" fillId="0" borderId="78" xfId="0" applyFont="1" applyFill="1" applyBorder="1" applyAlignment="1" applyProtection="1">
      <alignment horizontal="center" vertical="top"/>
      <protection/>
    </xf>
    <xf numFmtId="0" fontId="111" fillId="0" borderId="0" xfId="0" applyFont="1" applyFill="1" applyBorder="1" applyAlignment="1" applyProtection="1">
      <alignment horizontal="left" vertical="top"/>
      <protection/>
    </xf>
    <xf numFmtId="0" fontId="111" fillId="0" borderId="50" xfId="0" applyFont="1" applyFill="1" applyBorder="1" applyAlignment="1" applyProtection="1">
      <alignment horizontal="center" vertical="top"/>
      <protection/>
    </xf>
    <xf numFmtId="0" fontId="111" fillId="0" borderId="0" xfId="0" applyFont="1" applyFill="1" applyBorder="1" applyAlignment="1" applyProtection="1">
      <alignment horizontal="center" vertical="top"/>
      <protection/>
    </xf>
    <xf numFmtId="0" fontId="134" fillId="0" borderId="50" xfId="0" applyFont="1" applyFill="1" applyBorder="1" applyAlignment="1" applyProtection="1">
      <alignment horizontal="center" vertical="top"/>
      <protection/>
    </xf>
    <xf numFmtId="0" fontId="155" fillId="0" borderId="50" xfId="0" applyFont="1" applyFill="1" applyBorder="1" applyAlignment="1" applyProtection="1">
      <alignment horizontal="center" vertical="top"/>
      <protection/>
    </xf>
    <xf numFmtId="0" fontId="134" fillId="0" borderId="78" xfId="0" applyFont="1" applyFill="1" applyBorder="1" applyAlignment="1" applyProtection="1">
      <alignment horizontal="left" vertical="top"/>
      <protection/>
    </xf>
    <xf numFmtId="0" fontId="111" fillId="35" borderId="0" xfId="0" applyFont="1" applyFill="1" applyBorder="1" applyAlignment="1" applyProtection="1">
      <alignment horizontal="left" vertical="top"/>
      <protection/>
    </xf>
    <xf numFmtId="0" fontId="90" fillId="0" borderId="0" xfId="15" applyFont="1" applyFill="1" applyBorder="1" applyAlignment="1" applyProtection="1">
      <alignment horizontal="center" vertical="top"/>
      <protection/>
    </xf>
    <xf numFmtId="0" fontId="156" fillId="0" borderId="0" xfId="0" applyFont="1" applyFill="1" applyBorder="1" applyAlignment="1" applyProtection="1">
      <alignment horizontal="center" vertical="top"/>
      <protection/>
    </xf>
    <xf numFmtId="0" fontId="135" fillId="0" borderId="0" xfId="0" applyFont="1" applyAlignment="1">
      <alignment horizontal="right" vertical="top"/>
    </xf>
    <xf numFmtId="0" fontId="136" fillId="0" borderId="0" xfId="0" applyFont="1" applyAlignment="1">
      <alignment horizontal="right" vertical="top"/>
    </xf>
    <xf numFmtId="179" fontId="135" fillId="35" borderId="51" xfId="0" applyNumberFormat="1" applyFont="1" applyFill="1" applyBorder="1" applyAlignment="1" applyProtection="1">
      <alignment horizontal="center" vertical="top"/>
      <protection/>
    </xf>
    <xf numFmtId="177" fontId="90" fillId="2" borderId="50" xfId="15" applyNumberFormat="1" applyFont="1" applyBorder="1" applyAlignment="1" applyProtection="1">
      <alignment horizontal="center" vertical="top"/>
      <protection locked="0"/>
    </xf>
    <xf numFmtId="0" fontId="137" fillId="0" borderId="0" xfId="0" applyFont="1" applyFill="1" applyBorder="1" applyAlignment="1" applyProtection="1">
      <alignment horizontal="left" vertical="top"/>
      <protection/>
    </xf>
    <xf numFmtId="0" fontId="135" fillId="0" borderId="51" xfId="0" applyFont="1" applyFill="1" applyBorder="1" applyAlignment="1" applyProtection="1">
      <alignment horizontal="left" vertical="top"/>
      <protection/>
    </xf>
    <xf numFmtId="0" fontId="135" fillId="35" borderId="50" xfId="0" applyFont="1" applyFill="1" applyBorder="1" applyAlignment="1" applyProtection="1">
      <alignment horizontal="left" vertical="top"/>
      <protection/>
    </xf>
    <xf numFmtId="0" fontId="137" fillId="0" borderId="0" xfId="0" applyFont="1" applyFill="1" applyBorder="1" applyAlignment="1" applyProtection="1">
      <alignment horizontal="right" vertical="top"/>
      <protection/>
    </xf>
    <xf numFmtId="0" fontId="142" fillId="0" borderId="51" xfId="0" applyFont="1" applyFill="1" applyBorder="1" applyAlignment="1" applyProtection="1">
      <alignment horizontal="left" vertical="top"/>
      <protection/>
    </xf>
    <xf numFmtId="0" fontId="90" fillId="0" borderId="0" xfId="15"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IPSCOMB2012\Gemini\ETR%202021\20210729-0832\ETR%202019%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TR Worksheet"/>
      <sheetName val="School Dist"/>
      <sheetName val="County City Others"/>
      <sheetName val="50-858"/>
      <sheetName val="50-212 pg1"/>
      <sheetName val="50-212 pg2"/>
      <sheetName val="50-212 pg3"/>
      <sheetName val="50-197"/>
      <sheetName val="50-198"/>
      <sheetName val="50-280 pg1"/>
      <sheetName val="50-280 pg2"/>
      <sheetName val="50-304"/>
      <sheetName val="50-757"/>
      <sheetName val="50-777 pg1"/>
      <sheetName val="50-777 pg2"/>
      <sheetName val="50-786"/>
      <sheetName val="50-818"/>
      <sheetName val="50-819"/>
    </sheetNames>
    <sheetDataSet>
      <sheetData sheetId="0">
        <row r="2">
          <cell r="F2" t="str">
            <v>Taxing Unit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J42" sqref="J42:N42"/>
    </sheetView>
  </sheetViews>
  <sheetFormatPr defaultColWidth="9.33203125" defaultRowHeight="12.75"/>
  <cols>
    <col min="1" max="1" width="4.83203125" style="5" customWidth="1"/>
    <col min="2" max="2" width="10.33203125" style="5" customWidth="1"/>
    <col min="3" max="3" width="13" style="5" customWidth="1"/>
    <col min="4" max="4" width="9.33203125" style="5" customWidth="1"/>
    <col min="5" max="5" width="9.83203125" style="5" customWidth="1"/>
    <col min="6" max="9" width="9.33203125" style="5" customWidth="1"/>
    <col min="10" max="10" width="113.5" style="5" customWidth="1"/>
    <col min="11" max="11" width="21" style="5" customWidth="1"/>
    <col min="12" max="12" width="17.33203125" style="5" customWidth="1"/>
    <col min="13" max="13" width="16.33203125" style="5" customWidth="1"/>
    <col min="14" max="14" width="17.33203125" style="5" bestFit="1" customWidth="1"/>
    <col min="15" max="15" width="6.83203125" style="5" customWidth="1"/>
    <col min="16" max="16" width="92.66015625" style="5" bestFit="1" customWidth="1"/>
    <col min="17" max="16384" width="9.33203125" style="5" customWidth="1"/>
  </cols>
  <sheetData>
    <row r="1" spans="1:20" ht="18.75">
      <c r="A1" s="6"/>
      <c r="B1" s="576" t="s">
        <v>0</v>
      </c>
      <c r="C1" s="577"/>
      <c r="D1" s="572" t="s">
        <v>1</v>
      </c>
      <c r="E1" s="573"/>
      <c r="F1" s="573"/>
      <c r="G1" s="573"/>
      <c r="H1" s="573"/>
      <c r="I1" s="573"/>
      <c r="J1" s="573"/>
      <c r="K1" s="573"/>
      <c r="L1" s="7" t="s">
        <v>2</v>
      </c>
      <c r="M1" s="8"/>
      <c r="N1" s="8" t="s">
        <v>3</v>
      </c>
      <c r="O1" s="9"/>
      <c r="P1" s="9"/>
      <c r="Q1" s="9"/>
      <c r="R1" s="9"/>
      <c r="S1" s="10"/>
      <c r="T1" s="10"/>
    </row>
    <row r="2" spans="2:16" ht="21.75" customHeight="1" thickBot="1">
      <c r="B2" s="559" t="s">
        <v>4</v>
      </c>
      <c r="C2" s="560"/>
      <c r="D2" s="11" t="s">
        <v>5</v>
      </c>
      <c r="E2" s="12"/>
      <c r="F2" s="568" t="s">
        <v>6</v>
      </c>
      <c r="G2" s="568"/>
      <c r="H2" s="568"/>
      <c r="I2" s="568"/>
      <c r="J2" s="568"/>
      <c r="K2" s="568"/>
      <c r="L2" s="13">
        <v>2021</v>
      </c>
      <c r="M2" s="13"/>
      <c r="N2" s="14">
        <v>2020</v>
      </c>
      <c r="P2" s="15"/>
    </row>
    <row r="3" spans="2:16" ht="16.5" customHeight="1">
      <c r="B3" s="561"/>
      <c r="C3" s="562"/>
      <c r="D3" s="562"/>
      <c r="E3" s="562"/>
      <c r="F3" s="562"/>
      <c r="G3" s="562"/>
      <c r="H3" s="562"/>
      <c r="I3" s="562"/>
      <c r="J3" s="562"/>
      <c r="K3" s="562"/>
      <c r="L3" s="562"/>
      <c r="M3" s="562"/>
      <c r="N3" s="563"/>
      <c r="P3" s="15"/>
    </row>
    <row r="4" spans="2:15" ht="19.5" thickBot="1">
      <c r="B4" s="16" t="s">
        <v>7</v>
      </c>
      <c r="C4" s="564" t="s">
        <v>8</v>
      </c>
      <c r="D4" s="564"/>
      <c r="E4" s="564"/>
      <c r="F4" s="564"/>
      <c r="G4" s="564"/>
      <c r="H4" s="564"/>
      <c r="I4" s="564"/>
      <c r="J4" s="564"/>
      <c r="K4" s="17" t="s">
        <v>9</v>
      </c>
      <c r="L4" s="17" t="s">
        <v>10</v>
      </c>
      <c r="M4" s="17" t="s">
        <v>11</v>
      </c>
      <c r="N4" s="17" t="s">
        <v>12</v>
      </c>
      <c r="O4" s="18"/>
    </row>
    <row r="5" spans="1:15" ht="18.75">
      <c r="A5" s="6"/>
      <c r="B5" s="10">
        <v>2020</v>
      </c>
      <c r="C5" s="624" t="s">
        <v>13</v>
      </c>
      <c r="D5" s="625"/>
      <c r="E5" s="625"/>
      <c r="F5" s="625"/>
      <c r="G5" s="625"/>
      <c r="H5" s="625"/>
      <c r="I5" s="625"/>
      <c r="J5" s="625"/>
      <c r="K5" s="625"/>
      <c r="L5" s="625"/>
      <c r="M5" s="625"/>
      <c r="N5" s="626"/>
      <c r="O5" s="18"/>
    </row>
    <row r="6" spans="1:15" ht="18.75">
      <c r="A6" s="6"/>
      <c r="B6" s="19"/>
      <c r="C6" s="539" t="s">
        <v>14</v>
      </c>
      <c r="D6" s="540"/>
      <c r="E6" s="540"/>
      <c r="F6" s="540"/>
      <c r="G6" s="540"/>
      <c r="H6" s="540"/>
      <c r="I6" s="540"/>
      <c r="J6" s="541"/>
      <c r="K6" s="20">
        <v>130717788</v>
      </c>
      <c r="L6" s="613"/>
      <c r="M6" s="591"/>
      <c r="N6" s="592"/>
      <c r="O6" s="18"/>
    </row>
    <row r="7" spans="1:15" ht="18.75">
      <c r="A7" s="6"/>
      <c r="C7" s="539" t="s">
        <v>15</v>
      </c>
      <c r="D7" s="540"/>
      <c r="E7" s="540"/>
      <c r="F7" s="540"/>
      <c r="G7" s="540"/>
      <c r="H7" s="540"/>
      <c r="I7" s="540"/>
      <c r="J7" s="541"/>
      <c r="K7" s="20">
        <v>0</v>
      </c>
      <c r="L7" s="613"/>
      <c r="M7" s="591"/>
      <c r="N7" s="592"/>
      <c r="O7" s="18"/>
    </row>
    <row r="8" spans="2:15" ht="18.75">
      <c r="B8" s="22"/>
      <c r="C8" s="540" t="s">
        <v>16</v>
      </c>
      <c r="D8" s="540"/>
      <c r="E8" s="540"/>
      <c r="F8" s="540"/>
      <c r="G8" s="540"/>
      <c r="H8" s="540"/>
      <c r="I8" s="540"/>
      <c r="J8" s="541"/>
      <c r="K8" s="23">
        <v>0</v>
      </c>
      <c r="L8" s="614"/>
      <c r="M8" s="615"/>
      <c r="N8" s="616"/>
      <c r="O8" s="18"/>
    </row>
    <row r="9" spans="2:16" ht="18" customHeight="1">
      <c r="B9" s="24"/>
      <c r="C9" s="565" t="s">
        <v>17</v>
      </c>
      <c r="D9" s="565"/>
      <c r="E9" s="565"/>
      <c r="F9" s="565"/>
      <c r="G9" s="565"/>
      <c r="H9" s="565"/>
      <c r="I9" s="565"/>
      <c r="J9" s="566"/>
      <c r="K9" s="25">
        <f>eff_histtxbl-eff_hist2525d-eff_histchapter42</f>
        <v>130717788</v>
      </c>
      <c r="L9" s="26" t="s">
        <v>18</v>
      </c>
      <c r="M9" s="27" t="s">
        <v>18</v>
      </c>
      <c r="N9" s="28" t="s">
        <v>18</v>
      </c>
      <c r="O9" s="18"/>
      <c r="P9" s="15"/>
    </row>
    <row r="10" spans="2:16" ht="18" customHeight="1">
      <c r="B10" s="29">
        <v>2020</v>
      </c>
      <c r="C10" s="610" t="s">
        <v>19</v>
      </c>
      <c r="D10" s="611"/>
      <c r="E10" s="611"/>
      <c r="F10" s="611"/>
      <c r="G10" s="611"/>
      <c r="H10" s="611"/>
      <c r="I10" s="611"/>
      <c r="J10" s="611"/>
      <c r="K10" s="611"/>
      <c r="L10" s="611"/>
      <c r="M10" s="611"/>
      <c r="N10" s="612"/>
      <c r="O10" s="18"/>
      <c r="P10" s="15"/>
    </row>
    <row r="11" spans="2:16" ht="18.75">
      <c r="B11" s="30"/>
      <c r="C11" s="539" t="s">
        <v>20</v>
      </c>
      <c r="D11" s="540"/>
      <c r="E11" s="540"/>
      <c r="F11" s="540"/>
      <c r="G11" s="540"/>
      <c r="H11" s="540"/>
      <c r="I11" s="540"/>
      <c r="J11" s="541"/>
      <c r="K11" s="20">
        <v>0</v>
      </c>
      <c r="L11" s="27" t="s">
        <v>21</v>
      </c>
      <c r="M11" s="27" t="s">
        <v>21</v>
      </c>
      <c r="N11" s="31" t="s">
        <v>21</v>
      </c>
      <c r="O11" s="18"/>
      <c r="P11" s="15"/>
    </row>
    <row r="12" spans="2:16" ht="19.5" customHeight="1">
      <c r="B12" s="32">
        <v>2020</v>
      </c>
      <c r="C12" s="610" t="s">
        <v>22</v>
      </c>
      <c r="D12" s="611"/>
      <c r="E12" s="611"/>
      <c r="F12" s="611"/>
      <c r="G12" s="611"/>
      <c r="H12" s="611"/>
      <c r="I12" s="611"/>
      <c r="J12" s="611"/>
      <c r="K12" s="611"/>
      <c r="L12" s="611"/>
      <c r="M12" s="611"/>
      <c r="N12" s="612"/>
      <c r="O12" s="18"/>
      <c r="P12" s="15"/>
    </row>
    <row r="13" spans="1:16" ht="19.5" customHeight="1">
      <c r="A13" s="6"/>
      <c r="B13" s="33"/>
      <c r="C13" s="540" t="s">
        <v>23</v>
      </c>
      <c r="D13" s="540"/>
      <c r="E13" s="540"/>
      <c r="F13" s="540"/>
      <c r="G13" s="540"/>
      <c r="H13" s="540"/>
      <c r="I13" s="540"/>
      <c r="J13" s="541"/>
      <c r="K13" s="20">
        <v>0</v>
      </c>
      <c r="L13" s="27"/>
      <c r="M13" s="34" t="s">
        <v>24</v>
      </c>
      <c r="N13" s="35"/>
      <c r="P13" s="15"/>
    </row>
    <row r="14" spans="1:16" ht="19.5" customHeight="1">
      <c r="A14" s="6"/>
      <c r="B14" s="33"/>
      <c r="C14" s="591" t="s">
        <v>25</v>
      </c>
      <c r="D14" s="591"/>
      <c r="E14" s="591"/>
      <c r="F14" s="591"/>
      <c r="G14" s="591"/>
      <c r="H14" s="591"/>
      <c r="I14" s="591"/>
      <c r="J14" s="620"/>
      <c r="K14" s="36">
        <v>0</v>
      </c>
      <c r="L14" s="26"/>
      <c r="M14" s="26" t="s">
        <v>26</v>
      </c>
      <c r="N14" s="28"/>
      <c r="P14" s="15"/>
    </row>
    <row r="15" spans="1:16" ht="18.75">
      <c r="A15" s="6"/>
      <c r="B15" s="32">
        <v>2020</v>
      </c>
      <c r="C15" s="611" t="s">
        <v>27</v>
      </c>
      <c r="D15" s="611"/>
      <c r="E15" s="611"/>
      <c r="F15" s="611"/>
      <c r="G15" s="611"/>
      <c r="H15" s="611"/>
      <c r="I15" s="611"/>
      <c r="J15" s="611"/>
      <c r="K15" s="611"/>
      <c r="L15" s="611"/>
      <c r="M15" s="611"/>
      <c r="N15" s="612"/>
      <c r="O15" s="18"/>
      <c r="P15" s="15"/>
    </row>
    <row r="16" spans="2:14" ht="18.75">
      <c r="B16" s="33"/>
      <c r="C16" s="540" t="s">
        <v>28</v>
      </c>
      <c r="D16" s="540"/>
      <c r="E16" s="540"/>
      <c r="F16" s="540"/>
      <c r="G16" s="540"/>
      <c r="H16" s="540"/>
      <c r="I16" s="540"/>
      <c r="J16" s="541"/>
      <c r="K16" s="37">
        <v>0.0075</v>
      </c>
      <c r="L16" s="27"/>
      <c r="M16" s="26" t="s">
        <v>29</v>
      </c>
      <c r="N16" s="28" t="s">
        <v>30</v>
      </c>
    </row>
    <row r="17" spans="2:14" ht="18.75">
      <c r="B17" s="33"/>
      <c r="C17" s="540" t="s">
        <v>31</v>
      </c>
      <c r="D17" s="540"/>
      <c r="E17" s="540"/>
      <c r="F17" s="540"/>
      <c r="G17" s="540"/>
      <c r="H17" s="540"/>
      <c r="I17" s="540"/>
      <c r="J17" s="541"/>
      <c r="K17" s="38">
        <v>0</v>
      </c>
      <c r="L17" s="39"/>
      <c r="M17" s="27" t="s">
        <v>32</v>
      </c>
      <c r="N17" s="31"/>
    </row>
    <row r="18" spans="2:14" ht="18.75">
      <c r="B18" s="33"/>
      <c r="C18" s="540" t="s">
        <v>33</v>
      </c>
      <c r="D18" s="540"/>
      <c r="E18" s="540"/>
      <c r="F18" s="540"/>
      <c r="G18" s="540"/>
      <c r="H18" s="540"/>
      <c r="I18" s="540"/>
      <c r="J18" s="541"/>
      <c r="K18" s="40">
        <v>0.0075</v>
      </c>
      <c r="L18" s="41" t="s">
        <v>34</v>
      </c>
      <c r="M18" s="26"/>
      <c r="N18" s="42" t="s">
        <v>34</v>
      </c>
    </row>
    <row r="19" spans="1:16" ht="19.5" customHeight="1">
      <c r="A19" s="6"/>
      <c r="B19" s="29">
        <v>2020</v>
      </c>
      <c r="C19" s="610" t="s">
        <v>35</v>
      </c>
      <c r="D19" s="611"/>
      <c r="E19" s="611"/>
      <c r="F19" s="611"/>
      <c r="G19" s="611"/>
      <c r="H19" s="611"/>
      <c r="I19" s="611"/>
      <c r="J19" s="611"/>
      <c r="K19" s="611"/>
      <c r="L19" s="611"/>
      <c r="M19" s="611"/>
      <c r="N19" s="612"/>
      <c r="O19" s="18"/>
      <c r="P19" s="15"/>
    </row>
    <row r="20" spans="2:15" ht="18.75">
      <c r="B20" s="30"/>
      <c r="C20" s="539" t="s">
        <v>36</v>
      </c>
      <c r="D20" s="540"/>
      <c r="E20" s="540"/>
      <c r="F20" s="540"/>
      <c r="G20" s="540"/>
      <c r="H20" s="540"/>
      <c r="I20" s="540"/>
      <c r="J20" s="541"/>
      <c r="K20" s="20">
        <v>0</v>
      </c>
      <c r="L20" s="39" t="s">
        <v>37</v>
      </c>
      <c r="M20" s="27" t="s">
        <v>38</v>
      </c>
      <c r="N20" s="21" t="s">
        <v>37</v>
      </c>
      <c r="O20" s="18"/>
    </row>
    <row r="21" spans="2:15" ht="18.75">
      <c r="B21" s="19"/>
      <c r="C21" s="540" t="s">
        <v>39</v>
      </c>
      <c r="D21" s="540"/>
      <c r="E21" s="540"/>
      <c r="F21" s="540"/>
      <c r="G21" s="540"/>
      <c r="H21" s="540"/>
      <c r="I21" s="540"/>
      <c r="J21" s="541"/>
      <c r="K21" s="43">
        <v>107599</v>
      </c>
      <c r="L21" s="41" t="s">
        <v>40</v>
      </c>
      <c r="M21" s="27" t="s">
        <v>41</v>
      </c>
      <c r="N21" s="31" t="s">
        <v>40</v>
      </c>
      <c r="O21" s="18"/>
    </row>
    <row r="22" spans="2:16" ht="19.5" customHeight="1">
      <c r="B22" s="44">
        <v>2020</v>
      </c>
      <c r="C22" s="610" t="s">
        <v>42</v>
      </c>
      <c r="D22" s="611"/>
      <c r="E22" s="611"/>
      <c r="F22" s="611"/>
      <c r="G22" s="611"/>
      <c r="H22" s="611"/>
      <c r="I22" s="611"/>
      <c r="J22" s="611"/>
      <c r="K22" s="611"/>
      <c r="L22" s="611"/>
      <c r="M22" s="611"/>
      <c r="N22" s="612"/>
      <c r="O22" s="18"/>
      <c r="P22" s="15"/>
    </row>
    <row r="23" spans="2:14" ht="18.75">
      <c r="B23" s="33"/>
      <c r="C23" s="539" t="s">
        <v>43</v>
      </c>
      <c r="D23" s="540"/>
      <c r="E23" s="540"/>
      <c r="F23" s="540"/>
      <c r="G23" s="540"/>
      <c r="H23" s="540"/>
      <c r="I23" s="540"/>
      <c r="J23" s="541"/>
      <c r="K23" s="20">
        <v>0</v>
      </c>
      <c r="L23" s="41" t="s">
        <v>44</v>
      </c>
      <c r="M23" s="39" t="s">
        <v>45</v>
      </c>
      <c r="N23" s="31" t="s">
        <v>44</v>
      </c>
    </row>
    <row r="24" spans="2:14" ht="18.75">
      <c r="B24" s="19"/>
      <c r="C24" s="539" t="s">
        <v>46</v>
      </c>
      <c r="D24" s="540"/>
      <c r="E24" s="540"/>
      <c r="F24" s="540"/>
      <c r="G24" s="540"/>
      <c r="H24" s="540"/>
      <c r="I24" s="540"/>
      <c r="J24" s="541"/>
      <c r="K24" s="43">
        <v>0</v>
      </c>
      <c r="L24" s="26" t="s">
        <v>47</v>
      </c>
      <c r="M24" s="26" t="s">
        <v>48</v>
      </c>
      <c r="N24" s="28" t="s">
        <v>47</v>
      </c>
    </row>
    <row r="25" spans="2:15" ht="18.75">
      <c r="B25" s="44">
        <v>2021</v>
      </c>
      <c r="C25" s="610" t="s">
        <v>49</v>
      </c>
      <c r="D25" s="611"/>
      <c r="E25" s="611"/>
      <c r="F25" s="611"/>
      <c r="G25" s="611"/>
      <c r="H25" s="611"/>
      <c r="I25" s="611"/>
      <c r="J25" s="611"/>
      <c r="K25" s="611"/>
      <c r="L25" s="611"/>
      <c r="M25" s="611"/>
      <c r="N25" s="612"/>
      <c r="O25" s="18"/>
    </row>
    <row r="26" spans="1:15" ht="18.75">
      <c r="A26" s="6"/>
      <c r="B26" s="33"/>
      <c r="C26" s="539" t="s">
        <v>50</v>
      </c>
      <c r="D26" s="540"/>
      <c r="E26" s="540"/>
      <c r="F26" s="540"/>
      <c r="G26" s="540"/>
      <c r="H26" s="540"/>
      <c r="I26" s="540"/>
      <c r="J26" s="541"/>
      <c r="K26" s="43">
        <v>118564336</v>
      </c>
      <c r="L26" s="41" t="s">
        <v>51</v>
      </c>
      <c r="M26" s="41" t="s">
        <v>52</v>
      </c>
      <c r="N26" s="21" t="s">
        <v>53</v>
      </c>
      <c r="O26" s="18"/>
    </row>
    <row r="27" spans="1:15" ht="18.75">
      <c r="A27" s="6"/>
      <c r="B27" s="33"/>
      <c r="C27" s="574" t="s">
        <v>54</v>
      </c>
      <c r="D27" s="575"/>
      <c r="E27" s="575"/>
      <c r="F27" s="575"/>
      <c r="G27" s="575"/>
      <c r="H27" s="575"/>
      <c r="I27" s="575"/>
      <c r="J27" s="551"/>
      <c r="K27" s="20">
        <v>0</v>
      </c>
      <c r="L27" s="27" t="s">
        <v>55</v>
      </c>
      <c r="M27" s="26" t="s">
        <v>56</v>
      </c>
      <c r="N27" s="28" t="s">
        <v>57</v>
      </c>
      <c r="O27" s="18"/>
    </row>
    <row r="28" spans="2:15" ht="18.75">
      <c r="B28" s="33"/>
      <c r="C28" s="45" t="s">
        <v>58</v>
      </c>
      <c r="D28" s="46"/>
      <c r="E28" s="46"/>
      <c r="F28" s="46"/>
      <c r="G28" s="46"/>
      <c r="H28" s="46"/>
      <c r="I28" s="46"/>
      <c r="J28" s="47"/>
      <c r="K28" s="48">
        <v>0</v>
      </c>
      <c r="L28" s="41"/>
      <c r="M28" s="26"/>
      <c r="N28" s="28" t="s">
        <v>59</v>
      </c>
      <c r="O28" s="18"/>
    </row>
    <row r="29" spans="1:15" ht="18.75">
      <c r="A29" s="6"/>
      <c r="B29" s="32">
        <v>2021</v>
      </c>
      <c r="C29" s="617" t="s">
        <v>60</v>
      </c>
      <c r="D29" s="618"/>
      <c r="E29" s="618"/>
      <c r="F29" s="618"/>
      <c r="G29" s="618"/>
      <c r="H29" s="618"/>
      <c r="I29" s="618"/>
      <c r="J29" s="618"/>
      <c r="K29" s="618"/>
      <c r="L29" s="618"/>
      <c r="M29" s="618"/>
      <c r="N29" s="619"/>
      <c r="O29" s="18"/>
    </row>
    <row r="30" spans="1:14" ht="19.5" customHeight="1">
      <c r="A30" s="6"/>
      <c r="B30" s="33"/>
      <c r="C30" s="621" t="s">
        <v>61</v>
      </c>
      <c r="D30" s="622"/>
      <c r="E30" s="622"/>
      <c r="F30" s="622"/>
      <c r="G30" s="622"/>
      <c r="H30" s="622"/>
      <c r="I30" s="622"/>
      <c r="J30" s="622"/>
      <c r="K30" s="623"/>
      <c r="L30" s="49" t="s">
        <v>53</v>
      </c>
      <c r="M30" s="49" t="s">
        <v>62</v>
      </c>
      <c r="N30" s="50" t="s">
        <v>63</v>
      </c>
    </row>
    <row r="31" spans="1:16" ht="19.5" customHeight="1">
      <c r="A31" s="6"/>
      <c r="B31" s="32">
        <v>2021</v>
      </c>
      <c r="C31" s="610" t="s">
        <v>19</v>
      </c>
      <c r="D31" s="611"/>
      <c r="E31" s="611"/>
      <c r="F31" s="611"/>
      <c r="G31" s="611"/>
      <c r="H31" s="611"/>
      <c r="I31" s="611"/>
      <c r="J31" s="611"/>
      <c r="K31" s="611"/>
      <c r="L31" s="611"/>
      <c r="M31" s="611"/>
      <c r="N31" s="612"/>
      <c r="P31" s="15"/>
    </row>
    <row r="32" spans="1:14" ht="18.75">
      <c r="A32" s="6"/>
      <c r="B32" s="33"/>
      <c r="C32" s="539" t="s">
        <v>64</v>
      </c>
      <c r="D32" s="540"/>
      <c r="E32" s="540"/>
      <c r="F32" s="540"/>
      <c r="G32" s="540"/>
      <c r="H32" s="540"/>
      <c r="I32" s="540"/>
      <c r="J32" s="541"/>
      <c r="K32" s="20">
        <v>0</v>
      </c>
      <c r="L32" s="27" t="s">
        <v>65</v>
      </c>
      <c r="M32" s="27" t="s">
        <v>66</v>
      </c>
      <c r="N32" s="31" t="s">
        <v>67</v>
      </c>
    </row>
    <row r="33" spans="1:15" ht="18.75">
      <c r="A33" s="6"/>
      <c r="B33" s="19"/>
      <c r="C33" s="596" t="s">
        <v>68</v>
      </c>
      <c r="D33" s="540"/>
      <c r="E33" s="540"/>
      <c r="F33" s="540"/>
      <c r="G33" s="540"/>
      <c r="H33" s="540"/>
      <c r="I33" s="540"/>
      <c r="J33" s="541"/>
      <c r="K33" s="20">
        <v>0</v>
      </c>
      <c r="L33" s="27"/>
      <c r="M33" s="41" t="s">
        <v>69</v>
      </c>
      <c r="N33" s="31"/>
      <c r="O33" s="18"/>
    </row>
    <row r="34" spans="1:15" ht="18.75">
      <c r="A34" s="6"/>
      <c r="C34" s="539" t="s">
        <v>70</v>
      </c>
      <c r="D34" s="540"/>
      <c r="E34" s="540"/>
      <c r="F34" s="540"/>
      <c r="G34" s="540"/>
      <c r="H34" s="540"/>
      <c r="I34" s="540"/>
      <c r="J34" s="541"/>
      <c r="K34" s="43">
        <v>1870448</v>
      </c>
      <c r="L34" s="26" t="s">
        <v>71</v>
      </c>
      <c r="M34" s="27" t="s">
        <v>72</v>
      </c>
      <c r="N34" s="31" t="s">
        <v>73</v>
      </c>
      <c r="O34" s="18"/>
    </row>
    <row r="35" spans="2:15" ht="18.75">
      <c r="B35" s="33"/>
      <c r="C35" s="542" t="s">
        <v>74</v>
      </c>
      <c r="D35" s="543"/>
      <c r="E35" s="543"/>
      <c r="F35" s="543"/>
      <c r="G35" s="543"/>
      <c r="H35" s="543"/>
      <c r="I35" s="543"/>
      <c r="J35" s="551"/>
      <c r="K35" s="51">
        <v>0</v>
      </c>
      <c r="L35" s="26"/>
      <c r="M35" s="26"/>
      <c r="N35" s="28" t="s">
        <v>73</v>
      </c>
      <c r="O35" s="18"/>
    </row>
    <row r="36" spans="1:15" ht="19.5" thickBot="1">
      <c r="A36" s="6"/>
      <c r="B36" s="538"/>
      <c r="C36" s="538"/>
      <c r="D36" s="538"/>
      <c r="E36" s="538"/>
      <c r="F36" s="538"/>
      <c r="G36" s="538"/>
      <c r="H36" s="538"/>
      <c r="I36" s="538"/>
      <c r="J36" s="538"/>
      <c r="K36" s="538"/>
      <c r="L36" s="538"/>
      <c r="M36" s="538"/>
      <c r="N36" s="538"/>
      <c r="O36" s="18"/>
    </row>
    <row r="37" spans="2:14" ht="18.75">
      <c r="B37" s="52"/>
      <c r="C37" s="52"/>
      <c r="D37" s="52"/>
      <c r="E37" s="52"/>
      <c r="F37" s="52"/>
      <c r="G37" s="52"/>
      <c r="H37" s="52"/>
      <c r="I37" s="52"/>
      <c r="J37" s="52"/>
      <c r="K37" s="52"/>
      <c r="L37" s="52"/>
      <c r="M37" s="52"/>
      <c r="N37" s="52"/>
    </row>
    <row r="38" spans="1:15" ht="16.5" customHeight="1" thickBot="1">
      <c r="A38" s="53"/>
      <c r="B38" s="569" t="s">
        <v>75</v>
      </c>
      <c r="C38" s="570"/>
      <c r="D38" s="570"/>
      <c r="E38" s="570"/>
      <c r="F38" s="570"/>
      <c r="G38" s="570"/>
      <c r="H38" s="570"/>
      <c r="I38" s="570"/>
      <c r="J38" s="570"/>
      <c r="K38" s="570"/>
      <c r="L38" s="570"/>
      <c r="M38" s="570"/>
      <c r="N38" s="571"/>
      <c r="O38" s="54"/>
    </row>
    <row r="39" spans="2:14" ht="16.5" customHeight="1">
      <c r="B39" s="561"/>
      <c r="C39" s="562"/>
      <c r="D39" s="562"/>
      <c r="E39" s="562"/>
      <c r="F39" s="562"/>
      <c r="G39" s="562"/>
      <c r="H39" s="562"/>
      <c r="I39" s="562"/>
      <c r="J39" s="562"/>
      <c r="K39" s="562"/>
      <c r="L39" s="562"/>
      <c r="M39" s="562"/>
      <c r="N39" s="563"/>
    </row>
    <row r="40" spans="2:14" ht="18.75">
      <c r="B40" s="555" t="s">
        <v>8</v>
      </c>
      <c r="C40" s="556"/>
      <c r="D40" s="556"/>
      <c r="E40" s="556"/>
      <c r="F40" s="556"/>
      <c r="G40" s="556"/>
      <c r="H40" s="556"/>
      <c r="I40" s="556"/>
      <c r="J40" s="557" t="s">
        <v>76</v>
      </c>
      <c r="K40" s="557"/>
      <c r="L40" s="557"/>
      <c r="M40" s="557"/>
      <c r="N40" s="558"/>
    </row>
    <row r="41" spans="2:15" ht="18.75">
      <c r="B41" s="552"/>
      <c r="C41" s="553"/>
      <c r="D41" s="553"/>
      <c r="E41" s="553"/>
      <c r="F41" s="553"/>
      <c r="G41" s="553"/>
      <c r="H41" s="553"/>
      <c r="I41" s="553"/>
      <c r="J41" s="553"/>
      <c r="K41" s="553"/>
      <c r="L41" s="553"/>
      <c r="M41" s="553"/>
      <c r="N41" s="554"/>
      <c r="O41" s="18"/>
    </row>
    <row r="42" spans="1:14" ht="18.75">
      <c r="A42" s="6"/>
      <c r="B42" s="542" t="s">
        <v>77</v>
      </c>
      <c r="C42" s="543"/>
      <c r="D42" s="543"/>
      <c r="E42" s="543"/>
      <c r="F42" s="543"/>
      <c r="G42" s="543"/>
      <c r="H42" s="543"/>
      <c r="I42" s="544"/>
      <c r="J42" s="548"/>
      <c r="K42" s="549"/>
      <c r="L42" s="549"/>
      <c r="M42" s="549"/>
      <c r="N42" s="550"/>
    </row>
    <row r="43" spans="2:14" ht="18.75">
      <c r="B43" s="542" t="s">
        <v>78</v>
      </c>
      <c r="C43" s="543"/>
      <c r="D43" s="543"/>
      <c r="E43" s="543"/>
      <c r="F43" s="543"/>
      <c r="G43" s="543"/>
      <c r="H43" s="543"/>
      <c r="I43" s="544"/>
      <c r="J43" s="545"/>
      <c r="K43" s="546"/>
      <c r="L43" s="546"/>
      <c r="M43" s="546"/>
      <c r="N43" s="547"/>
    </row>
    <row r="44" spans="2:14" ht="18.75">
      <c r="B44" s="542" t="s">
        <v>79</v>
      </c>
      <c r="C44" s="543"/>
      <c r="D44" s="543"/>
      <c r="E44" s="543"/>
      <c r="F44" s="543"/>
      <c r="G44" s="543"/>
      <c r="H44" s="543"/>
      <c r="I44" s="544"/>
      <c r="J44" s="578"/>
      <c r="K44" s="579"/>
      <c r="L44" s="579"/>
      <c r="M44" s="579"/>
      <c r="N44" s="580"/>
    </row>
    <row r="45" spans="2:15" ht="18.75">
      <c r="B45" s="542" t="s">
        <v>80</v>
      </c>
      <c r="C45" s="543"/>
      <c r="D45" s="543"/>
      <c r="E45" s="543"/>
      <c r="F45" s="543"/>
      <c r="G45" s="543"/>
      <c r="H45" s="543"/>
      <c r="I45" s="544"/>
      <c r="J45" s="581" t="s">
        <v>0</v>
      </c>
      <c r="K45" s="582"/>
      <c r="L45" s="582"/>
      <c r="M45" s="582"/>
      <c r="N45" s="583"/>
      <c r="O45" s="18"/>
    </row>
    <row r="46" spans="2:15" ht="18.75">
      <c r="B46" s="542" t="s">
        <v>81</v>
      </c>
      <c r="C46" s="543"/>
      <c r="D46" s="543"/>
      <c r="E46" s="543"/>
      <c r="F46" s="543"/>
      <c r="G46" s="543"/>
      <c r="H46" s="543"/>
      <c r="I46" s="544"/>
      <c r="J46" s="584"/>
      <c r="K46" s="584"/>
      <c r="L46" s="584"/>
      <c r="M46" s="584"/>
      <c r="N46" s="584"/>
      <c r="O46" s="18"/>
    </row>
    <row r="47" spans="2:15" ht="18.75">
      <c r="B47" s="542" t="s">
        <v>82</v>
      </c>
      <c r="C47" s="543"/>
      <c r="D47" s="543"/>
      <c r="E47" s="543"/>
      <c r="F47" s="543"/>
      <c r="G47" s="543"/>
      <c r="H47" s="543"/>
      <c r="I47" s="544"/>
      <c r="J47" s="548"/>
      <c r="K47" s="549"/>
      <c r="L47" s="549"/>
      <c r="M47" s="549"/>
      <c r="N47" s="550"/>
      <c r="O47" s="18"/>
    </row>
    <row r="48" spans="1:15" ht="18.75">
      <c r="A48" s="6"/>
      <c r="B48" s="542" t="s">
        <v>83</v>
      </c>
      <c r="C48" s="543"/>
      <c r="D48" s="543"/>
      <c r="E48" s="543"/>
      <c r="F48" s="543"/>
      <c r="G48" s="543"/>
      <c r="H48" s="543"/>
      <c r="I48" s="544"/>
      <c r="J48" s="585"/>
      <c r="K48" s="585"/>
      <c r="L48" s="585"/>
      <c r="M48" s="585"/>
      <c r="N48" s="585"/>
      <c r="O48" s="18"/>
    </row>
    <row r="49" spans="1:15" ht="18.75">
      <c r="A49" s="6"/>
      <c r="B49" s="542" t="s">
        <v>84</v>
      </c>
      <c r="C49" s="543"/>
      <c r="D49" s="543"/>
      <c r="E49" s="543"/>
      <c r="F49" s="543"/>
      <c r="G49" s="543"/>
      <c r="H49" s="543"/>
      <c r="I49" s="544"/>
      <c r="J49" s="586"/>
      <c r="K49" s="587"/>
      <c r="L49" s="587"/>
      <c r="M49" s="587"/>
      <c r="N49" s="588"/>
      <c r="O49" s="18"/>
    </row>
    <row r="50" spans="2:15" ht="18.75">
      <c r="B50" s="542" t="s">
        <v>85</v>
      </c>
      <c r="C50" s="543"/>
      <c r="D50" s="543"/>
      <c r="E50" s="543"/>
      <c r="F50" s="543"/>
      <c r="G50" s="543"/>
      <c r="H50" s="543"/>
      <c r="I50" s="544"/>
      <c r="J50" s="578"/>
      <c r="K50" s="579"/>
      <c r="L50" s="579"/>
      <c r="M50" s="579"/>
      <c r="N50" s="580"/>
      <c r="O50" s="18"/>
    </row>
    <row r="51" spans="2:15" ht="18.75">
      <c r="B51" s="539" t="s">
        <v>86</v>
      </c>
      <c r="C51" s="540"/>
      <c r="D51" s="540"/>
      <c r="E51" s="540"/>
      <c r="F51" s="540"/>
      <c r="G51" s="540"/>
      <c r="H51" s="540"/>
      <c r="I51" s="589"/>
      <c r="J51" s="578"/>
      <c r="K51" s="579"/>
      <c r="L51" s="579"/>
      <c r="M51" s="579"/>
      <c r="N51" s="580"/>
      <c r="O51" s="18"/>
    </row>
    <row r="52" spans="2:14" ht="18.75">
      <c r="B52" s="590" t="s">
        <v>87</v>
      </c>
      <c r="C52" s="591"/>
      <c r="D52" s="591"/>
      <c r="E52" s="591"/>
      <c r="F52" s="591"/>
      <c r="G52" s="591"/>
      <c r="H52" s="591"/>
      <c r="I52" s="592"/>
      <c r="J52" s="593"/>
      <c r="K52" s="594"/>
      <c r="L52" s="594"/>
      <c r="M52" s="594"/>
      <c r="N52" s="595"/>
    </row>
    <row r="53" spans="2:14" ht="18.75">
      <c r="B53" s="539" t="s">
        <v>88</v>
      </c>
      <c r="C53" s="540"/>
      <c r="D53" s="540"/>
      <c r="E53" s="540"/>
      <c r="F53" s="540"/>
      <c r="G53" s="540"/>
      <c r="H53" s="540"/>
      <c r="I53" s="589"/>
      <c r="J53" s="593"/>
      <c r="K53" s="594"/>
      <c r="L53" s="594"/>
      <c r="M53" s="594"/>
      <c r="N53" s="595"/>
    </row>
    <row r="54" spans="2:15" ht="18.75">
      <c r="B54" s="539" t="s">
        <v>89</v>
      </c>
      <c r="C54" s="540"/>
      <c r="D54" s="540"/>
      <c r="E54" s="540"/>
      <c r="F54" s="540"/>
      <c r="G54" s="540"/>
      <c r="H54" s="540"/>
      <c r="I54" s="589"/>
      <c r="J54" s="607"/>
      <c r="K54" s="608"/>
      <c r="L54" s="608"/>
      <c r="M54" s="608"/>
      <c r="N54" s="609"/>
      <c r="O54" s="18"/>
    </row>
    <row r="55" spans="2:15" ht="18.75">
      <c r="B55" s="590" t="s">
        <v>90</v>
      </c>
      <c r="C55" s="591"/>
      <c r="D55" s="591"/>
      <c r="E55" s="591"/>
      <c r="F55" s="591"/>
      <c r="G55" s="591"/>
      <c r="H55" s="591"/>
      <c r="I55" s="592"/>
      <c r="J55" s="578"/>
      <c r="K55" s="579"/>
      <c r="L55" s="579"/>
      <c r="M55" s="579"/>
      <c r="N55" s="580"/>
      <c r="O55" s="18"/>
    </row>
    <row r="56" spans="2:15" ht="18.75">
      <c r="B56" s="542" t="s">
        <v>91</v>
      </c>
      <c r="C56" s="543"/>
      <c r="D56" s="543"/>
      <c r="E56" s="543"/>
      <c r="F56" s="543"/>
      <c r="G56" s="543"/>
      <c r="H56" s="543"/>
      <c r="I56" s="544"/>
      <c r="J56" s="604"/>
      <c r="K56" s="605"/>
      <c r="L56" s="605"/>
      <c r="M56" s="605"/>
      <c r="N56" s="606"/>
      <c r="O56" s="18"/>
    </row>
    <row r="57" spans="2:14" ht="18.75">
      <c r="B57" s="574" t="s">
        <v>92</v>
      </c>
      <c r="C57" s="575"/>
      <c r="D57" s="575"/>
      <c r="E57" s="575"/>
      <c r="F57" s="575"/>
      <c r="G57" s="575"/>
      <c r="H57" s="575"/>
      <c r="I57" s="600"/>
      <c r="J57" s="601"/>
      <c r="K57" s="602"/>
      <c r="L57" s="602"/>
      <c r="M57" s="602"/>
      <c r="N57" s="603"/>
    </row>
    <row r="58" spans="2:14" ht="18.75">
      <c r="B58" s="597"/>
      <c r="C58" s="598"/>
      <c r="D58" s="598"/>
      <c r="E58" s="598"/>
      <c r="F58" s="598"/>
      <c r="G58" s="598"/>
      <c r="H58" s="598"/>
      <c r="I58" s="598"/>
      <c r="J58" s="598"/>
      <c r="K58" s="598"/>
      <c r="L58" s="598"/>
      <c r="M58" s="598"/>
      <c r="N58" s="599"/>
    </row>
    <row r="59" spans="2:14" ht="18.75">
      <c r="B59" s="52"/>
      <c r="C59" s="52"/>
      <c r="D59" s="52"/>
      <c r="E59" s="52"/>
      <c r="F59" s="52"/>
      <c r="G59" s="52"/>
      <c r="H59" s="52"/>
      <c r="I59" s="52"/>
      <c r="J59" s="52"/>
      <c r="K59" s="52"/>
      <c r="L59" s="52"/>
      <c r="M59" s="52"/>
      <c r="N59" s="52"/>
    </row>
    <row r="60" spans="2:14" ht="18.75">
      <c r="B60" s="567" t="s">
        <v>93</v>
      </c>
      <c r="C60" s="567"/>
      <c r="D60" s="567"/>
      <c r="E60" s="567"/>
      <c r="F60" s="567"/>
      <c r="G60" s="567"/>
      <c r="H60" s="567"/>
      <c r="I60" s="567"/>
      <c r="J60" s="567"/>
      <c r="K60" s="567"/>
      <c r="L60" s="567"/>
      <c r="M60" s="567"/>
      <c r="N60" s="567"/>
    </row>
    <row r="61" spans="2:14" ht="18.75">
      <c r="B61" s="567"/>
      <c r="C61" s="567"/>
      <c r="D61" s="567"/>
      <c r="E61" s="567"/>
      <c r="F61" s="567"/>
      <c r="G61" s="567"/>
      <c r="H61" s="567"/>
      <c r="I61" s="567"/>
      <c r="J61" s="567"/>
      <c r="K61" s="567"/>
      <c r="L61" s="567"/>
      <c r="M61" s="567"/>
      <c r="N61" s="567"/>
    </row>
    <row r="62" spans="2:14" ht="18.75">
      <c r="B62" s="567"/>
      <c r="C62" s="567"/>
      <c r="D62" s="567"/>
      <c r="E62" s="567"/>
      <c r="F62" s="567"/>
      <c r="G62" s="567"/>
      <c r="H62" s="567"/>
      <c r="I62" s="567"/>
      <c r="J62" s="567"/>
      <c r="K62" s="567"/>
      <c r="L62" s="567"/>
      <c r="M62" s="567"/>
      <c r="N62" s="567"/>
    </row>
    <row r="63" spans="2:14" ht="131.25" customHeight="1">
      <c r="B63" s="567"/>
      <c r="C63" s="567"/>
      <c r="D63" s="567"/>
      <c r="E63" s="567"/>
      <c r="F63" s="567"/>
      <c r="G63" s="567"/>
      <c r="H63" s="567"/>
      <c r="I63" s="567"/>
      <c r="J63" s="567"/>
      <c r="K63" s="567"/>
      <c r="L63" s="567"/>
      <c r="M63" s="567"/>
      <c r="N63" s="567"/>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1"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3" customWidth="1"/>
    <col min="2" max="2" width="11" style="3" customWidth="1"/>
    <col min="3" max="3" width="12.5" style="3" customWidth="1"/>
    <col min="4" max="5" width="18.5" style="3" customWidth="1"/>
    <col min="6" max="6" width="6.16015625" style="3" customWidth="1"/>
    <col min="7" max="7" width="18.5" style="3" customWidth="1"/>
    <col min="8" max="8" width="7" style="3" customWidth="1"/>
    <col min="9" max="9" width="15.66015625" style="3" customWidth="1"/>
    <col min="10" max="16384" width="9.33203125" style="3" customWidth="1"/>
  </cols>
  <sheetData>
    <row r="1" spans="1:9" ht="12.75">
      <c r="A1" s="958" t="s">
        <v>721</v>
      </c>
      <c r="B1" s="958"/>
      <c r="C1" s="958"/>
      <c r="D1" s="958"/>
      <c r="E1" s="958"/>
      <c r="F1" s="958"/>
      <c r="G1" s="958"/>
      <c r="H1" s="958"/>
      <c r="I1" s="958"/>
    </row>
    <row r="2" spans="1:9" ht="33">
      <c r="A2" s="978" t="s">
        <v>722</v>
      </c>
      <c r="B2" s="978"/>
      <c r="C2" s="978"/>
      <c r="D2" s="978"/>
      <c r="E2" s="978"/>
      <c r="F2" s="978"/>
      <c r="G2" s="978"/>
      <c r="H2" s="978"/>
      <c r="I2" s="978"/>
    </row>
    <row r="3" spans="1:9" ht="33">
      <c r="A3" s="978" t="s">
        <v>723</v>
      </c>
      <c r="B3" s="978"/>
      <c r="C3" s="978"/>
      <c r="D3" s="978"/>
      <c r="E3" s="978"/>
      <c r="F3" s="978"/>
      <c r="G3" s="978"/>
      <c r="H3" s="978"/>
      <c r="I3" s="978"/>
    </row>
    <row r="4" spans="1:9" ht="15">
      <c r="A4" s="473" t="s">
        <v>604</v>
      </c>
      <c r="B4" s="961" t="str">
        <f>(eff_desc)</f>
        <v>HBO-BOOKER HOSPITAL DISTRICT (2021)</v>
      </c>
      <c r="C4" s="961"/>
      <c r="D4" s="961"/>
      <c r="E4" s="961"/>
      <c r="F4" s="961"/>
      <c r="G4" s="961"/>
      <c r="H4" s="971" t="s">
        <v>724</v>
      </c>
      <c r="I4" s="971"/>
    </row>
    <row r="5" spans="1:9" ht="15">
      <c r="A5" s="455"/>
      <c r="B5" s="971" t="s">
        <v>725</v>
      </c>
      <c r="C5" s="971"/>
      <c r="D5" s="971"/>
      <c r="E5" s="971"/>
      <c r="F5" s="971"/>
      <c r="G5" s="971"/>
      <c r="H5" s="455"/>
      <c r="I5" s="455"/>
    </row>
    <row r="6" spans="1:9" ht="15">
      <c r="A6" s="957" t="s">
        <v>726</v>
      </c>
      <c r="B6" s="957"/>
      <c r="C6" s="961">
        <f>(publicmeetingat)</f>
        <v>0</v>
      </c>
      <c r="D6" s="961"/>
      <c r="E6" s="961"/>
      <c r="F6" s="961"/>
      <c r="G6" s="961"/>
      <c r="H6" s="961"/>
      <c r="I6" s="961"/>
    </row>
    <row r="7" spans="1:9" ht="15">
      <c r="A7" s="971"/>
      <c r="B7" s="971"/>
      <c r="C7" s="968" t="s">
        <v>727</v>
      </c>
      <c r="D7" s="968"/>
      <c r="E7" s="968"/>
      <c r="F7" s="968"/>
      <c r="G7" s="968"/>
      <c r="H7" s="968"/>
      <c r="I7" s="968"/>
    </row>
    <row r="8" spans="1:9" ht="15">
      <c r="A8" s="455" t="s">
        <v>728</v>
      </c>
      <c r="B8" s="961">
        <f>(nameofroom_building_physicallocation)</f>
        <v>0</v>
      </c>
      <c r="C8" s="961"/>
      <c r="D8" s="961"/>
      <c r="E8" s="961"/>
      <c r="F8" s="961"/>
      <c r="G8" s="961"/>
      <c r="H8" s="961"/>
      <c r="I8" s="961"/>
    </row>
    <row r="9" spans="1:9" ht="15">
      <c r="A9" s="971" t="s">
        <v>729</v>
      </c>
      <c r="B9" s="971"/>
      <c r="C9" s="971"/>
      <c r="D9" s="971"/>
      <c r="E9" s="971"/>
      <c r="F9" s="971"/>
      <c r="G9" s="971"/>
      <c r="H9" s="971"/>
      <c r="I9" s="971"/>
    </row>
    <row r="10" spans="1:9" ht="15">
      <c r="A10" s="961">
        <f>(city_state)</f>
        <v>0</v>
      </c>
      <c r="B10" s="961"/>
      <c r="C10" s="961"/>
      <c r="D10" s="961"/>
      <c r="E10" s="971"/>
      <c r="F10" s="971"/>
      <c r="G10" s="971"/>
      <c r="H10" s="971"/>
      <c r="I10" s="971"/>
    </row>
    <row r="11" spans="1:9" ht="15">
      <c r="A11" s="968" t="s">
        <v>730</v>
      </c>
      <c r="B11" s="968"/>
      <c r="C11" s="968"/>
      <c r="D11" s="968"/>
      <c r="E11" s="971"/>
      <c r="F11" s="971"/>
      <c r="G11" s="971"/>
      <c r="H11" s="971"/>
      <c r="I11" s="971"/>
    </row>
    <row r="12" spans="1:9" ht="15">
      <c r="A12" s="971"/>
      <c r="B12" s="971"/>
      <c r="C12" s="971"/>
      <c r="D12" s="971"/>
      <c r="E12" s="971"/>
      <c r="F12" s="971"/>
      <c r="G12" s="971"/>
      <c r="H12" s="971"/>
      <c r="I12" s="971"/>
    </row>
    <row r="13" spans="1:9" ht="14.25">
      <c r="A13" s="972" t="s">
        <v>731</v>
      </c>
      <c r="B13" s="972"/>
      <c r="C13" s="972"/>
      <c r="D13" s="972"/>
      <c r="E13" s="972"/>
      <c r="F13" s="972"/>
      <c r="G13" s="972"/>
      <c r="H13" s="972"/>
      <c r="I13" s="972"/>
    </row>
    <row r="14" spans="1:9" ht="14.25">
      <c r="A14" s="972" t="s">
        <v>732</v>
      </c>
      <c r="B14" s="972"/>
      <c r="C14" s="972"/>
      <c r="D14" s="972"/>
      <c r="E14" s="972"/>
      <c r="F14" s="972"/>
      <c r="G14" s="972"/>
      <c r="H14" s="972"/>
      <c r="I14" s="972"/>
    </row>
    <row r="15" spans="1:9" ht="15">
      <c r="A15" s="957"/>
      <c r="B15" s="957"/>
      <c r="C15" s="957"/>
      <c r="D15" s="957"/>
      <c r="E15" s="957"/>
      <c r="F15" s="957"/>
      <c r="G15" s="957"/>
      <c r="H15" s="957"/>
      <c r="I15" s="957"/>
    </row>
    <row r="16" spans="1:9" ht="15">
      <c r="A16" s="957" t="s">
        <v>733</v>
      </c>
      <c r="B16" s="957"/>
      <c r="C16" s="957"/>
      <c r="D16" s="957"/>
      <c r="E16" s="957"/>
      <c r="F16" s="957"/>
      <c r="G16" s="957"/>
      <c r="H16" s="957"/>
      <c r="I16" s="957"/>
    </row>
    <row r="17" spans="1:9" ht="15">
      <c r="A17" s="957" t="s">
        <v>734</v>
      </c>
      <c r="B17" s="957"/>
      <c r="C17" s="957"/>
      <c r="D17" s="957"/>
      <c r="E17" s="957"/>
      <c r="F17" s="957"/>
      <c r="G17" s="957"/>
      <c r="H17" s="957"/>
      <c r="I17" s="957"/>
    </row>
    <row r="18" spans="1:9" ht="15">
      <c r="A18" s="957" t="s">
        <v>735</v>
      </c>
      <c r="B18" s="957"/>
      <c r="C18" s="957"/>
      <c r="D18" s="957"/>
      <c r="E18" s="957"/>
      <c r="F18" s="957"/>
      <c r="G18" s="957"/>
      <c r="H18" s="957"/>
      <c r="I18" s="957"/>
    </row>
    <row r="19" spans="1:9" ht="15">
      <c r="A19" s="983"/>
      <c r="B19" s="983"/>
      <c r="C19" s="983"/>
      <c r="D19" s="983"/>
      <c r="E19" s="983"/>
      <c r="F19" s="983"/>
      <c r="G19" s="983"/>
      <c r="H19" s="983"/>
      <c r="I19" s="983"/>
    </row>
    <row r="20" spans="1:9" ht="15">
      <c r="A20" s="971"/>
      <c r="B20" s="971"/>
      <c r="C20" s="971"/>
      <c r="D20" s="971"/>
      <c r="E20" s="971"/>
      <c r="F20" s="971"/>
      <c r="G20" s="971"/>
      <c r="H20" s="971"/>
      <c r="I20" s="971"/>
    </row>
    <row r="21" spans="1:9" ht="15">
      <c r="A21" s="957" t="s">
        <v>736</v>
      </c>
      <c r="B21" s="957"/>
      <c r="C21" s="957"/>
      <c r="D21" s="486" t="s">
        <v>565</v>
      </c>
      <c r="E21" s="957" t="s">
        <v>737</v>
      </c>
      <c r="F21" s="957"/>
      <c r="G21" s="957"/>
      <c r="H21" s="957"/>
      <c r="I21" s="957"/>
    </row>
    <row r="22" spans="1:9" ht="15">
      <c r="A22" s="984" t="s">
        <v>738</v>
      </c>
      <c r="B22" s="984"/>
      <c r="C22" s="984"/>
      <c r="D22" s="455"/>
      <c r="E22" s="985"/>
      <c r="F22" s="985"/>
      <c r="G22" s="985"/>
      <c r="H22" s="985"/>
      <c r="I22" s="985"/>
    </row>
    <row r="23" spans="1:9" ht="15">
      <c r="A23" s="984" t="s">
        <v>739</v>
      </c>
      <c r="B23" s="984"/>
      <c r="C23" s="984"/>
      <c r="D23" s="486" t="s">
        <v>565</v>
      </c>
      <c r="E23" s="985" t="s">
        <v>740</v>
      </c>
      <c r="F23" s="985"/>
      <c r="G23" s="985"/>
      <c r="H23" s="985"/>
      <c r="I23" s="985"/>
    </row>
    <row r="24" spans="1:9" ht="15">
      <c r="A24" s="961"/>
      <c r="B24" s="961"/>
      <c r="C24" s="961"/>
      <c r="D24" s="961"/>
      <c r="E24" s="961"/>
      <c r="F24" s="961"/>
      <c r="G24" s="961"/>
      <c r="H24" s="961"/>
      <c r="I24" s="961"/>
    </row>
    <row r="25" spans="1:9" ht="14.25">
      <c r="A25" s="959" t="s">
        <v>741</v>
      </c>
      <c r="B25" s="959"/>
      <c r="C25" s="959"/>
      <c r="D25" s="959"/>
      <c r="E25" s="959"/>
      <c r="F25" s="959"/>
      <c r="G25" s="959"/>
      <c r="H25" s="959"/>
      <c r="I25" s="959"/>
    </row>
    <row r="26" spans="1:9" ht="14.25">
      <c r="A26" s="959"/>
      <c r="B26" s="959"/>
      <c r="C26" s="959"/>
      <c r="D26" s="959"/>
      <c r="E26" s="959"/>
      <c r="F26" s="959"/>
      <c r="G26" s="959"/>
      <c r="H26" s="959"/>
      <c r="I26" s="959"/>
    </row>
    <row r="27" spans="1:9" ht="15">
      <c r="A27" s="957" t="s">
        <v>742</v>
      </c>
      <c r="B27" s="957"/>
      <c r="C27" s="957"/>
      <c r="D27" s="957"/>
      <c r="E27" s="957"/>
      <c r="F27" s="957"/>
      <c r="G27" s="957"/>
      <c r="H27" s="957"/>
      <c r="I27" s="957"/>
    </row>
    <row r="28" spans="1:9" ht="15">
      <c r="A28" s="957" t="s">
        <v>743</v>
      </c>
      <c r="B28" s="957"/>
      <c r="C28" s="957"/>
      <c r="D28" s="957"/>
      <c r="E28" s="957"/>
      <c r="F28" s="957"/>
      <c r="G28" s="957"/>
      <c r="H28" s="957"/>
      <c r="I28" s="957"/>
    </row>
    <row r="29" spans="1:9" ht="15">
      <c r="A29" s="957" t="s">
        <v>744</v>
      </c>
      <c r="B29" s="957"/>
      <c r="C29" s="957"/>
      <c r="D29" s="957"/>
      <c r="E29" s="957"/>
      <c r="F29" s="957"/>
      <c r="G29" s="957"/>
      <c r="H29" s="957"/>
      <c r="I29" s="957"/>
    </row>
    <row r="30" spans="1:9" ht="15">
      <c r="A30" s="971"/>
      <c r="B30" s="971"/>
      <c r="C30" s="971"/>
      <c r="D30" s="971"/>
      <c r="E30" s="971"/>
      <c r="F30" s="971"/>
      <c r="G30" s="971"/>
      <c r="H30" s="971"/>
      <c r="I30" s="971"/>
    </row>
    <row r="31" spans="1:9" ht="15">
      <c r="A31" s="957" t="s">
        <v>745</v>
      </c>
      <c r="B31" s="957"/>
      <c r="C31" s="957"/>
      <c r="D31" s="476"/>
      <c r="E31" s="957" t="s">
        <v>746</v>
      </c>
      <c r="F31" s="957"/>
      <c r="G31" s="476"/>
      <c r="H31" s="957" t="s">
        <v>747</v>
      </c>
      <c r="I31" s="957"/>
    </row>
    <row r="32" spans="1:9" ht="15">
      <c r="A32" s="957" t="s">
        <v>748</v>
      </c>
      <c r="B32" s="957"/>
      <c r="C32" s="957"/>
      <c r="D32" s="478"/>
      <c r="E32" s="957" t="s">
        <v>746</v>
      </c>
      <c r="F32" s="957"/>
      <c r="G32" s="478"/>
      <c r="H32" s="957" t="s">
        <v>747</v>
      </c>
      <c r="I32" s="957"/>
    </row>
    <row r="33" spans="1:9" ht="15">
      <c r="A33" s="957" t="s">
        <v>749</v>
      </c>
      <c r="B33" s="957"/>
      <c r="C33" s="957"/>
      <c r="D33" s="478"/>
      <c r="E33" s="957" t="s">
        <v>746</v>
      </c>
      <c r="F33" s="957"/>
      <c r="G33" s="478"/>
      <c r="H33" s="957" t="s">
        <v>747</v>
      </c>
      <c r="I33" s="957"/>
    </row>
    <row r="34" spans="1:9" ht="15">
      <c r="A34" s="971"/>
      <c r="B34" s="971"/>
      <c r="C34" s="971"/>
      <c r="D34" s="971"/>
      <c r="E34" s="971"/>
      <c r="F34" s="971"/>
      <c r="G34" s="971"/>
      <c r="H34" s="971"/>
      <c r="I34" s="971"/>
    </row>
    <row r="35" spans="1:9" ht="14.25">
      <c r="A35" s="959" t="s">
        <v>750</v>
      </c>
      <c r="B35" s="959"/>
      <c r="C35" s="959"/>
      <c r="D35" s="959"/>
      <c r="E35" s="959"/>
      <c r="F35" s="959"/>
      <c r="G35" s="959"/>
      <c r="H35" s="959"/>
      <c r="I35" s="959"/>
    </row>
    <row r="36" spans="1:9" ht="14.25">
      <c r="A36" s="959" t="s">
        <v>751</v>
      </c>
      <c r="B36" s="959"/>
      <c r="C36" s="959"/>
      <c r="D36" s="959"/>
      <c r="E36" s="959"/>
      <c r="F36" s="959"/>
      <c r="G36" s="959"/>
      <c r="H36" s="959"/>
      <c r="I36" s="959"/>
    </row>
    <row r="37" spans="1:9" ht="15">
      <c r="A37" s="971"/>
      <c r="B37" s="971"/>
      <c r="C37" s="971"/>
      <c r="D37" s="971"/>
      <c r="E37" s="971"/>
      <c r="F37" s="971"/>
      <c r="G37" s="971"/>
      <c r="H37" s="971"/>
      <c r="I37" s="971"/>
    </row>
    <row r="38" spans="1:9" ht="15">
      <c r="A38" s="971"/>
      <c r="B38" s="971"/>
      <c r="C38" s="971"/>
      <c r="D38" s="971"/>
      <c r="E38" s="477" t="s">
        <v>752</v>
      </c>
      <c r="F38" s="455"/>
      <c r="G38" s="477" t="s">
        <v>753</v>
      </c>
      <c r="H38" s="971"/>
      <c r="I38" s="971"/>
    </row>
    <row r="39" spans="1:9" ht="15">
      <c r="A39" s="957" t="s">
        <v>754</v>
      </c>
      <c r="B39" s="957"/>
      <c r="C39" s="957"/>
      <c r="D39" s="957"/>
      <c r="E39" s="486" t="s">
        <v>565</v>
      </c>
      <c r="F39" s="456"/>
      <c r="G39" s="486" t="s">
        <v>565</v>
      </c>
      <c r="H39" s="971"/>
      <c r="I39" s="971"/>
    </row>
    <row r="40" spans="1:9" ht="15">
      <c r="A40" s="957" t="s">
        <v>755</v>
      </c>
      <c r="B40" s="957"/>
      <c r="C40" s="957"/>
      <c r="D40" s="957"/>
      <c r="E40" s="486" t="s">
        <v>565</v>
      </c>
      <c r="F40" s="456"/>
      <c r="G40" s="492" t="s">
        <v>565</v>
      </c>
      <c r="H40" s="971"/>
      <c r="I40" s="971"/>
    </row>
    <row r="41" spans="1:9" ht="15">
      <c r="A41" s="957" t="s">
        <v>756</v>
      </c>
      <c r="B41" s="957"/>
      <c r="C41" s="957"/>
      <c r="D41" s="957"/>
      <c r="E41" s="486" t="s">
        <v>565</v>
      </c>
      <c r="F41" s="456"/>
      <c r="G41" s="492" t="s">
        <v>565</v>
      </c>
      <c r="H41" s="971"/>
      <c r="I41" s="971"/>
    </row>
    <row r="42" spans="1:9" ht="15">
      <c r="A42" s="957" t="s">
        <v>757</v>
      </c>
      <c r="B42" s="957"/>
      <c r="C42" s="957"/>
      <c r="D42" s="957"/>
      <c r="E42" s="486" t="s">
        <v>565</v>
      </c>
      <c r="F42" s="456"/>
      <c r="G42" s="492" t="s">
        <v>565</v>
      </c>
      <c r="H42" s="971"/>
      <c r="I42" s="971"/>
    </row>
    <row r="43" spans="1:13" ht="15">
      <c r="A43" s="971"/>
      <c r="B43" s="986"/>
      <c r="C43" s="986"/>
      <c r="D43" s="986"/>
      <c r="E43" s="986"/>
      <c r="F43" s="986"/>
      <c r="G43" s="986"/>
      <c r="H43" s="986"/>
      <c r="I43" s="986"/>
      <c r="J43" s="232"/>
      <c r="K43" s="232"/>
      <c r="L43" s="232"/>
      <c r="M43" s="232"/>
    </row>
    <row r="44" spans="1:9" ht="15">
      <c r="A44" s="957" t="s">
        <v>758</v>
      </c>
      <c r="B44" s="957"/>
      <c r="C44" s="957"/>
      <c r="D44" s="957"/>
      <c r="E44" s="957"/>
      <c r="F44" s="957"/>
      <c r="G44" s="957"/>
      <c r="H44" s="957"/>
      <c r="I44" s="957"/>
    </row>
    <row r="45" spans="1:9" ht="15">
      <c r="A45" s="957" t="s">
        <v>759</v>
      </c>
      <c r="B45" s="957"/>
      <c r="C45" s="957"/>
      <c r="D45" s="957"/>
      <c r="E45" s="957"/>
      <c r="F45" s="957"/>
      <c r="G45" s="957"/>
      <c r="H45" s="957"/>
      <c r="I45" s="957"/>
    </row>
    <row r="46" spans="1:9" ht="15">
      <c r="A46" s="957" t="s">
        <v>760</v>
      </c>
      <c r="B46" s="957"/>
      <c r="C46" s="957"/>
      <c r="D46" s="957"/>
      <c r="E46" s="957"/>
      <c r="F46" s="957"/>
      <c r="G46" s="957"/>
      <c r="H46" s="957"/>
      <c r="I46" s="957"/>
    </row>
    <row r="47" spans="1:9" ht="14.25">
      <c r="A47" s="959" t="s">
        <v>761</v>
      </c>
      <c r="B47" s="959"/>
      <c r="C47" s="959"/>
      <c r="D47" s="959"/>
      <c r="E47" s="959"/>
      <c r="F47" s="959"/>
      <c r="G47" s="959"/>
      <c r="H47" s="959"/>
      <c r="I47" s="959"/>
    </row>
    <row r="48" spans="1:9" ht="15">
      <c r="A48" s="987"/>
      <c r="B48" s="987"/>
      <c r="C48" s="987"/>
      <c r="D48" s="987"/>
      <c r="E48" s="987"/>
      <c r="F48" s="987"/>
      <c r="G48" s="987"/>
      <c r="H48" s="987"/>
      <c r="I48" s="987"/>
    </row>
    <row r="49" spans="1:9" ht="15">
      <c r="A49" s="971" t="s">
        <v>762</v>
      </c>
      <c r="B49" s="971"/>
      <c r="C49" s="971"/>
      <c r="D49" s="971"/>
      <c r="E49" s="971"/>
      <c r="F49" s="971"/>
      <c r="G49" s="966" t="s">
        <v>565</v>
      </c>
      <c r="H49" s="966"/>
      <c r="I49" s="455"/>
    </row>
    <row r="50" spans="1:9" ht="15">
      <c r="A50" s="957" t="s">
        <v>763</v>
      </c>
      <c r="B50" s="957"/>
      <c r="C50" s="957"/>
      <c r="D50" s="957"/>
      <c r="E50" s="957"/>
      <c r="F50" s="957"/>
      <c r="G50" s="957"/>
      <c r="H50" s="957"/>
      <c r="I50" s="957"/>
    </row>
    <row r="51" spans="1:9" ht="15">
      <c r="A51" s="473"/>
      <c r="B51" s="473"/>
      <c r="C51" s="473"/>
      <c r="D51" s="473"/>
      <c r="E51" s="473"/>
      <c r="F51" s="473"/>
      <c r="G51" s="473"/>
      <c r="H51" s="473"/>
      <c r="I51" s="473"/>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3" customWidth="1"/>
    <col min="2" max="2" width="14" style="3" customWidth="1"/>
    <col min="3" max="3" width="2.33203125" style="3" customWidth="1"/>
    <col min="4" max="4" width="14" style="3" customWidth="1"/>
    <col min="5" max="5" width="2.33203125" style="3" customWidth="1"/>
    <col min="6" max="6" width="14" style="3" customWidth="1"/>
    <col min="7" max="7" width="2.33203125" style="3" customWidth="1"/>
    <col min="8" max="8" width="14" style="3" customWidth="1"/>
    <col min="9" max="9" width="2.33203125" style="3" customWidth="1"/>
    <col min="10" max="10" width="14"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4.25">
      <c r="A3" s="988" t="s">
        <v>764</v>
      </c>
      <c r="B3" s="959"/>
      <c r="C3" s="959"/>
      <c r="D3" s="959"/>
      <c r="E3" s="959"/>
      <c r="F3" s="959"/>
      <c r="G3" s="959"/>
      <c r="H3" s="959"/>
      <c r="I3" s="959"/>
      <c r="J3" s="959"/>
      <c r="K3" s="959"/>
      <c r="L3" s="959"/>
    </row>
    <row r="4" spans="1:12" ht="14.25">
      <c r="A4" s="959"/>
      <c r="B4" s="959"/>
      <c r="C4" s="959"/>
      <c r="D4" s="959"/>
      <c r="E4" s="959"/>
      <c r="F4" s="959"/>
      <c r="G4" s="959"/>
      <c r="H4" s="959"/>
      <c r="I4" s="959"/>
      <c r="J4" s="959"/>
      <c r="K4" s="959"/>
      <c r="L4" s="959"/>
    </row>
    <row r="5" spans="1:12" ht="30">
      <c r="A5" s="455"/>
      <c r="B5" s="493" t="s">
        <v>765</v>
      </c>
      <c r="C5" s="494"/>
      <c r="D5" s="495" t="s">
        <v>766</v>
      </c>
      <c r="E5" s="496"/>
      <c r="F5" s="497" t="s">
        <v>767</v>
      </c>
      <c r="G5" s="498"/>
      <c r="H5" s="495" t="s">
        <v>768</v>
      </c>
      <c r="I5" s="455"/>
      <c r="J5" s="495" t="s">
        <v>769</v>
      </c>
      <c r="K5" s="455"/>
      <c r="L5" s="455"/>
    </row>
    <row r="6" spans="1:12" ht="15">
      <c r="A6" s="455" t="s">
        <v>770</v>
      </c>
      <c r="B6" s="499" t="s">
        <v>565</v>
      </c>
      <c r="C6" s="455"/>
      <c r="D6" s="499" t="s">
        <v>565</v>
      </c>
      <c r="E6" s="455" t="s">
        <v>771</v>
      </c>
      <c r="F6" s="499" t="s">
        <v>565</v>
      </c>
      <c r="G6" s="455"/>
      <c r="H6" s="499" t="s">
        <v>565</v>
      </c>
      <c r="I6" s="455"/>
      <c r="J6" s="499" t="s">
        <v>565</v>
      </c>
      <c r="K6" s="455"/>
      <c r="L6" s="455"/>
    </row>
    <row r="7" spans="1:12" ht="60">
      <c r="A7" s="494" t="s">
        <v>772</v>
      </c>
      <c r="B7" s="500" t="s">
        <v>565</v>
      </c>
      <c r="C7" s="501"/>
      <c r="D7" s="500" t="s">
        <v>565</v>
      </c>
      <c r="E7" s="501" t="s">
        <v>771</v>
      </c>
      <c r="F7" s="500" t="s">
        <v>565</v>
      </c>
      <c r="G7" s="501"/>
      <c r="H7" s="502" t="s">
        <v>565</v>
      </c>
      <c r="I7" s="455"/>
      <c r="J7" s="500" t="s">
        <v>565</v>
      </c>
      <c r="K7" s="455"/>
      <c r="L7" s="455"/>
    </row>
    <row r="8" spans="1:12" ht="15">
      <c r="A8" s="455" t="s">
        <v>773</v>
      </c>
      <c r="B8" s="499" t="s">
        <v>565</v>
      </c>
      <c r="C8" s="455"/>
      <c r="D8" s="499" t="s">
        <v>565</v>
      </c>
      <c r="E8" s="455" t="s">
        <v>771</v>
      </c>
      <c r="F8" s="499" t="s">
        <v>565</v>
      </c>
      <c r="G8" s="455"/>
      <c r="H8" s="503" t="s">
        <v>565</v>
      </c>
      <c r="I8" s="455"/>
      <c r="J8" s="499" t="s">
        <v>565</v>
      </c>
      <c r="K8" s="455"/>
      <c r="L8" s="455"/>
    </row>
    <row r="9" spans="1:12" ht="15">
      <c r="A9" s="971"/>
      <c r="B9" s="971"/>
      <c r="C9" s="971"/>
      <c r="D9" s="971"/>
      <c r="E9" s="971"/>
      <c r="F9" s="971"/>
      <c r="G9" s="971"/>
      <c r="H9" s="971"/>
      <c r="I9" s="971"/>
      <c r="J9" s="971"/>
      <c r="K9" s="971"/>
      <c r="L9" s="971"/>
    </row>
    <row r="10" spans="1:12" ht="15">
      <c r="A10" s="957" t="s">
        <v>774</v>
      </c>
      <c r="B10" s="957"/>
      <c r="C10" s="957"/>
      <c r="D10" s="957"/>
      <c r="E10" s="957"/>
      <c r="F10" s="957"/>
      <c r="G10" s="957"/>
      <c r="H10" s="957"/>
      <c r="I10" s="957"/>
      <c r="J10" s="957"/>
      <c r="K10" s="957"/>
      <c r="L10" s="957"/>
    </row>
    <row r="11" spans="1:12" ht="15">
      <c r="A11" s="957" t="s">
        <v>775</v>
      </c>
      <c r="B11" s="957"/>
      <c r="C11" s="957"/>
      <c r="D11" s="957"/>
      <c r="E11" s="957"/>
      <c r="F11" s="957"/>
      <c r="G11" s="957"/>
      <c r="H11" s="957"/>
      <c r="I11" s="957"/>
      <c r="J11" s="957"/>
      <c r="K11" s="957"/>
      <c r="L11" s="957"/>
    </row>
    <row r="12" spans="1:12" ht="15">
      <c r="A12" s="961"/>
      <c r="B12" s="961"/>
      <c r="C12" s="961"/>
      <c r="D12" s="961"/>
      <c r="E12" s="961"/>
      <c r="F12" s="961"/>
      <c r="G12" s="961"/>
      <c r="H12" s="961"/>
      <c r="I12" s="961"/>
      <c r="J12" s="961"/>
      <c r="K12" s="961"/>
      <c r="L12" s="961"/>
    </row>
    <row r="13" spans="1:12" ht="15">
      <c r="A13" s="971"/>
      <c r="B13" s="971"/>
      <c r="C13" s="971"/>
      <c r="D13" s="971"/>
      <c r="E13" s="971"/>
      <c r="F13" s="971"/>
      <c r="G13" s="971"/>
      <c r="H13" s="971"/>
      <c r="I13" s="971"/>
      <c r="J13" s="971"/>
      <c r="K13" s="971"/>
      <c r="L13" s="971"/>
    </row>
    <row r="14" spans="1:12" ht="15.75" customHeight="1">
      <c r="A14" s="988" t="s">
        <v>776</v>
      </c>
      <c r="B14" s="959"/>
      <c r="C14" s="959"/>
      <c r="D14" s="959"/>
      <c r="E14" s="959"/>
      <c r="F14" s="959"/>
      <c r="G14" s="959"/>
      <c r="H14" s="959"/>
      <c r="I14" s="959"/>
      <c r="J14" s="959"/>
      <c r="K14" s="959"/>
      <c r="L14" s="959"/>
    </row>
    <row r="15" spans="1:12" ht="15.75" customHeight="1">
      <c r="A15" s="959"/>
      <c r="B15" s="959"/>
      <c r="C15" s="959"/>
      <c r="D15" s="959"/>
      <c r="E15" s="959"/>
      <c r="F15" s="959"/>
      <c r="G15" s="959"/>
      <c r="H15" s="959"/>
      <c r="I15" s="959"/>
      <c r="J15" s="959"/>
      <c r="K15" s="959"/>
      <c r="L15" s="959"/>
    </row>
    <row r="16" spans="1:12" ht="15">
      <c r="A16" s="971"/>
      <c r="B16" s="971"/>
      <c r="C16" s="971"/>
      <c r="D16" s="971"/>
      <c r="E16" s="971"/>
      <c r="F16" s="971"/>
      <c r="G16" s="971"/>
      <c r="H16" s="472" t="s">
        <v>777</v>
      </c>
      <c r="I16" s="455"/>
      <c r="J16" s="472" t="s">
        <v>778</v>
      </c>
      <c r="K16" s="971"/>
      <c r="L16" s="971"/>
    </row>
    <row r="17" spans="1:12" ht="15">
      <c r="A17" s="957" t="s">
        <v>779</v>
      </c>
      <c r="B17" s="957"/>
      <c r="C17" s="957"/>
      <c r="D17" s="957"/>
      <c r="E17" s="957"/>
      <c r="F17" s="957"/>
      <c r="G17" s="455"/>
      <c r="H17" s="499" t="s">
        <v>565</v>
      </c>
      <c r="I17" s="455"/>
      <c r="J17" s="499" t="s">
        <v>565</v>
      </c>
      <c r="K17" s="971"/>
      <c r="L17" s="971"/>
    </row>
    <row r="18" spans="1:12" ht="15">
      <c r="A18" s="957" t="s">
        <v>780</v>
      </c>
      <c r="B18" s="957"/>
      <c r="C18" s="957"/>
      <c r="D18" s="957"/>
      <c r="E18" s="957"/>
      <c r="F18" s="957"/>
      <c r="G18" s="455"/>
      <c r="H18" s="499" t="s">
        <v>565</v>
      </c>
      <c r="I18" s="455"/>
      <c r="J18" s="499" t="s">
        <v>565</v>
      </c>
      <c r="K18" s="971"/>
      <c r="L18" s="971"/>
    </row>
    <row r="19" spans="1:12" ht="15">
      <c r="A19" s="957" t="s">
        <v>781</v>
      </c>
      <c r="B19" s="957"/>
      <c r="C19" s="957"/>
      <c r="D19" s="957"/>
      <c r="E19" s="957"/>
      <c r="F19" s="957"/>
      <c r="G19" s="455"/>
      <c r="H19" s="499" t="s">
        <v>565</v>
      </c>
      <c r="I19" s="455"/>
      <c r="J19" s="499" t="s">
        <v>565</v>
      </c>
      <c r="K19" s="971"/>
      <c r="L19" s="971"/>
    </row>
    <row r="20" spans="1:12" ht="15">
      <c r="A20" s="957" t="s">
        <v>782</v>
      </c>
      <c r="B20" s="957"/>
      <c r="C20" s="957"/>
      <c r="D20" s="957"/>
      <c r="E20" s="957"/>
      <c r="F20" s="957"/>
      <c r="G20" s="490"/>
      <c r="H20" s="499" t="s">
        <v>565</v>
      </c>
      <c r="I20" s="490"/>
      <c r="J20" s="499" t="s">
        <v>565</v>
      </c>
      <c r="K20" s="959"/>
      <c r="L20" s="959"/>
    </row>
    <row r="21" spans="1:12" ht="15">
      <c r="A21" s="957" t="s">
        <v>783</v>
      </c>
      <c r="B21" s="957"/>
      <c r="C21" s="957"/>
      <c r="D21" s="957"/>
      <c r="E21" s="957"/>
      <c r="F21" s="957"/>
      <c r="G21" s="455"/>
      <c r="H21" s="455"/>
      <c r="I21" s="455"/>
      <c r="J21" s="499" t="s">
        <v>565</v>
      </c>
      <c r="K21" s="971"/>
      <c r="L21" s="971"/>
    </row>
    <row r="22" spans="1:12" ht="15">
      <c r="A22" s="971"/>
      <c r="B22" s="971"/>
      <c r="C22" s="971"/>
      <c r="D22" s="971"/>
      <c r="E22" s="971"/>
      <c r="F22" s="971"/>
      <c r="G22" s="971"/>
      <c r="H22" s="971"/>
      <c r="I22" s="971"/>
      <c r="J22" s="971"/>
      <c r="K22" s="971"/>
      <c r="L22" s="971"/>
    </row>
    <row r="23" spans="1:12" ht="15">
      <c r="A23" s="957" t="s">
        <v>784</v>
      </c>
      <c r="B23" s="957"/>
      <c r="C23" s="957"/>
      <c r="D23" s="957"/>
      <c r="E23" s="957"/>
      <c r="F23" s="957"/>
      <c r="G23" s="957"/>
      <c r="H23" s="957"/>
      <c r="I23" s="957"/>
      <c r="J23" s="957"/>
      <c r="K23" s="957"/>
      <c r="L23" s="957"/>
    </row>
    <row r="24" spans="1:12" ht="15">
      <c r="A24" s="957" t="s">
        <v>785</v>
      </c>
      <c r="B24" s="957"/>
      <c r="C24" s="957"/>
      <c r="D24" s="957"/>
      <c r="E24" s="957"/>
      <c r="F24" s="957"/>
      <c r="G24" s="957"/>
      <c r="H24" s="957"/>
      <c r="I24" s="957"/>
      <c r="J24" s="957"/>
      <c r="K24" s="957"/>
      <c r="L24" s="957"/>
    </row>
    <row r="25" spans="1:12" ht="15">
      <c r="A25" s="957" t="s">
        <v>786</v>
      </c>
      <c r="B25" s="957"/>
      <c r="C25" s="957"/>
      <c r="D25" s="957"/>
      <c r="E25" s="957"/>
      <c r="F25" s="957"/>
      <c r="G25" s="957"/>
      <c r="H25" s="957"/>
      <c r="I25" s="957"/>
      <c r="J25" s="957"/>
      <c r="K25" s="957"/>
      <c r="L25" s="957"/>
    </row>
    <row r="26" spans="1:12" ht="15">
      <c r="A26" s="957" t="s">
        <v>787</v>
      </c>
      <c r="B26" s="957"/>
      <c r="C26" s="957"/>
      <c r="D26" s="957"/>
      <c r="E26" s="957"/>
      <c r="F26" s="957"/>
      <c r="G26" s="957"/>
      <c r="H26" s="957"/>
      <c r="I26" s="957"/>
      <c r="J26" s="957"/>
      <c r="K26" s="957"/>
      <c r="L26" s="957"/>
    </row>
    <row r="27" spans="1:12" ht="15">
      <c r="A27" s="989"/>
      <c r="B27" s="989"/>
      <c r="C27" s="989"/>
      <c r="D27" s="989"/>
      <c r="E27" s="989"/>
      <c r="F27" s="989"/>
      <c r="G27" s="989"/>
      <c r="H27" s="989"/>
      <c r="I27" s="989"/>
      <c r="J27" s="989"/>
      <c r="K27" s="989"/>
      <c r="L27" s="989"/>
    </row>
    <row r="28" spans="1:12" ht="15">
      <c r="A28" s="990"/>
      <c r="B28" s="990"/>
      <c r="C28" s="990"/>
      <c r="D28" s="990"/>
      <c r="E28" s="990"/>
      <c r="F28" s="990"/>
      <c r="G28" s="990"/>
      <c r="H28" s="990"/>
      <c r="I28" s="990"/>
      <c r="J28" s="990"/>
      <c r="K28" s="990"/>
      <c r="L28" s="990"/>
    </row>
    <row r="29" spans="1:12" ht="14.25">
      <c r="A29" s="972" t="s">
        <v>788</v>
      </c>
      <c r="B29" s="972"/>
      <c r="C29" s="972"/>
      <c r="D29" s="972"/>
      <c r="E29" s="972"/>
      <c r="F29" s="972"/>
      <c r="G29" s="972"/>
      <c r="H29" s="972"/>
      <c r="I29" s="972"/>
      <c r="J29" s="972"/>
      <c r="K29" s="972"/>
      <c r="L29" s="972"/>
    </row>
    <row r="30" spans="1:12" ht="15">
      <c r="A30" s="490" t="s">
        <v>789</v>
      </c>
      <c r="B30" s="993"/>
      <c r="C30" s="993"/>
      <c r="D30" s="993"/>
      <c r="E30" s="455" t="s">
        <v>699</v>
      </c>
      <c r="F30" s="971"/>
      <c r="G30" s="971"/>
      <c r="H30" s="971"/>
      <c r="I30" s="971"/>
      <c r="J30" s="971"/>
      <c r="K30" s="971"/>
      <c r="L30" s="971"/>
    </row>
    <row r="31" spans="1:12" ht="15">
      <c r="A31" s="455"/>
      <c r="B31" s="968" t="s">
        <v>790</v>
      </c>
      <c r="C31" s="968"/>
      <c r="D31" s="968"/>
      <c r="E31" s="455"/>
      <c r="F31" s="971"/>
      <c r="G31" s="971"/>
      <c r="H31" s="971"/>
      <c r="I31" s="971"/>
      <c r="J31" s="971"/>
      <c r="K31" s="971"/>
      <c r="L31" s="971"/>
    </row>
    <row r="32" spans="1:12" ht="15">
      <c r="A32" s="957"/>
      <c r="B32" s="957"/>
      <c r="C32" s="957"/>
      <c r="D32" s="957"/>
      <c r="E32" s="957"/>
      <c r="F32" s="957"/>
      <c r="G32" s="957"/>
      <c r="H32" s="957"/>
      <c r="I32" s="957"/>
      <c r="J32" s="957"/>
      <c r="K32" s="957"/>
      <c r="L32" s="957"/>
    </row>
    <row r="33" spans="1:12" ht="14.25">
      <c r="A33" s="972" t="s">
        <v>791</v>
      </c>
      <c r="B33" s="972"/>
      <c r="C33" s="972"/>
      <c r="D33" s="972"/>
      <c r="E33" s="972"/>
      <c r="F33" s="972"/>
      <c r="G33" s="972"/>
      <c r="H33" s="972"/>
      <c r="I33" s="972"/>
      <c r="J33" s="972"/>
      <c r="K33" s="972"/>
      <c r="L33" s="972"/>
    </row>
    <row r="34" spans="1:12" ht="15">
      <c r="A34" s="993"/>
      <c r="B34" s="993"/>
      <c r="C34" s="993"/>
      <c r="D34" s="993"/>
      <c r="E34" s="455" t="s">
        <v>699</v>
      </c>
      <c r="F34" s="971"/>
      <c r="G34" s="971"/>
      <c r="H34" s="971"/>
      <c r="I34" s="971"/>
      <c r="J34" s="971"/>
      <c r="K34" s="971"/>
      <c r="L34" s="971"/>
    </row>
    <row r="35" spans="1:12" ht="15">
      <c r="A35" s="968" t="s">
        <v>790</v>
      </c>
      <c r="B35" s="968"/>
      <c r="C35" s="968"/>
      <c r="D35" s="968"/>
      <c r="E35" s="971"/>
      <c r="F35" s="971"/>
      <c r="G35" s="971"/>
      <c r="H35" s="971"/>
      <c r="I35" s="971"/>
      <c r="J35" s="971"/>
      <c r="K35" s="971"/>
      <c r="L35" s="971"/>
    </row>
    <row r="36" spans="1:12" ht="14.25">
      <c r="A36" s="991"/>
      <c r="B36" s="991"/>
      <c r="C36" s="991"/>
      <c r="D36" s="991"/>
      <c r="E36" s="991"/>
      <c r="F36" s="991"/>
      <c r="G36" s="991"/>
      <c r="H36" s="991"/>
      <c r="I36" s="991"/>
      <c r="J36" s="991"/>
      <c r="K36" s="991"/>
      <c r="L36" s="991"/>
    </row>
    <row r="37" spans="1:12" ht="14.25">
      <c r="A37" s="992"/>
      <c r="B37" s="992"/>
      <c r="C37" s="992"/>
      <c r="D37" s="992"/>
      <c r="E37" s="992"/>
      <c r="F37" s="992"/>
      <c r="G37" s="992"/>
      <c r="H37" s="992"/>
      <c r="I37" s="992"/>
      <c r="J37" s="992"/>
      <c r="K37" s="992"/>
      <c r="L37" s="992"/>
    </row>
    <row r="38" spans="1:12" ht="14.25">
      <c r="A38" s="959" t="s">
        <v>792</v>
      </c>
      <c r="B38" s="959"/>
      <c r="C38" s="959"/>
      <c r="D38" s="959"/>
      <c r="E38" s="959"/>
      <c r="F38" s="959"/>
      <c r="G38" s="959"/>
      <c r="H38" s="959"/>
      <c r="I38" s="959"/>
      <c r="J38" s="959"/>
      <c r="K38" s="959"/>
      <c r="L38" s="959"/>
    </row>
    <row r="39" spans="1:12" ht="15">
      <c r="A39" s="957" t="s">
        <v>793</v>
      </c>
      <c r="B39" s="957"/>
      <c r="C39" s="957"/>
      <c r="D39" s="957"/>
      <c r="E39" s="957"/>
      <c r="F39" s="957"/>
      <c r="G39" s="957"/>
      <c r="H39" s="957"/>
      <c r="I39" s="957"/>
      <c r="J39" s="957"/>
      <c r="K39" s="957"/>
      <c r="L39" s="957"/>
    </row>
    <row r="40" spans="1:12" ht="15">
      <c r="A40" s="957" t="s">
        <v>794</v>
      </c>
      <c r="B40" s="957"/>
      <c r="C40" s="957"/>
      <c r="D40" s="957"/>
      <c r="E40" s="957"/>
      <c r="F40" s="957"/>
      <c r="G40" s="957"/>
      <c r="H40" s="957"/>
      <c r="I40" s="957"/>
      <c r="J40" s="957"/>
      <c r="K40" s="957"/>
      <c r="L40" s="957"/>
    </row>
    <row r="41" spans="1:12" ht="15">
      <c r="A41" s="957" t="s">
        <v>795</v>
      </c>
      <c r="B41" s="957"/>
      <c r="C41" s="957"/>
      <c r="D41" s="957"/>
      <c r="E41" s="957"/>
      <c r="F41" s="957"/>
      <c r="G41" s="957"/>
      <c r="H41" s="957"/>
      <c r="I41" s="957"/>
      <c r="J41" s="957"/>
      <c r="K41" s="957"/>
      <c r="L41" s="957"/>
    </row>
    <row r="42" spans="1:12" ht="15">
      <c r="A42" s="971"/>
      <c r="B42" s="971"/>
      <c r="C42" s="971"/>
      <c r="D42" s="971"/>
      <c r="E42" s="971"/>
      <c r="F42" s="971"/>
      <c r="G42" s="971"/>
      <c r="H42" s="971"/>
      <c r="I42" s="971"/>
      <c r="J42" s="971"/>
      <c r="K42" s="971"/>
      <c r="L42" s="971"/>
    </row>
    <row r="43" spans="1:13" ht="15">
      <c r="A43" s="455"/>
      <c r="B43" s="969" t="s">
        <v>796</v>
      </c>
      <c r="C43" s="969"/>
      <c r="D43" s="969"/>
      <c r="E43" s="969"/>
      <c r="F43" s="969"/>
      <c r="G43" s="969"/>
      <c r="H43" s="969"/>
      <c r="I43" s="504"/>
      <c r="J43" s="499" t="s">
        <v>565</v>
      </c>
      <c r="K43" s="504"/>
      <c r="L43" s="504"/>
      <c r="M43" s="232"/>
    </row>
    <row r="44" spans="1:12" ht="9" customHeight="1">
      <c r="A44" s="971"/>
      <c r="B44" s="971"/>
      <c r="C44" s="971"/>
      <c r="D44" s="971"/>
      <c r="E44" s="971"/>
      <c r="F44" s="971"/>
      <c r="G44" s="971"/>
      <c r="H44" s="971"/>
      <c r="I44" s="971"/>
      <c r="J44" s="971"/>
      <c r="K44" s="971"/>
      <c r="L44" s="971"/>
    </row>
    <row r="45" spans="1:12" ht="15">
      <c r="A45" s="455"/>
      <c r="B45" s="957" t="s">
        <v>797</v>
      </c>
      <c r="C45" s="957"/>
      <c r="D45" s="957"/>
      <c r="E45" s="957"/>
      <c r="F45" s="957"/>
      <c r="G45" s="957"/>
      <c r="H45" s="957"/>
      <c r="I45" s="455"/>
      <c r="J45" s="499" t="s">
        <v>565</v>
      </c>
      <c r="K45" s="455"/>
      <c r="L45" s="455"/>
    </row>
    <row r="46" spans="1:12" ht="12.75">
      <c r="A46" s="971"/>
      <c r="B46" s="971"/>
      <c r="C46" s="971"/>
      <c r="D46" s="971"/>
      <c r="E46" s="971"/>
      <c r="F46" s="971"/>
      <c r="G46" s="971"/>
      <c r="H46" s="971"/>
      <c r="I46" s="971"/>
      <c r="J46" s="971"/>
      <c r="K46" s="971"/>
      <c r="L46" s="971"/>
    </row>
    <row r="47" spans="1:12" ht="12.75">
      <c r="A47" s="961"/>
      <c r="B47" s="961"/>
      <c r="C47" s="961"/>
      <c r="D47" s="961"/>
      <c r="E47" s="961"/>
      <c r="F47" s="961"/>
      <c r="G47" s="961"/>
      <c r="H47" s="961"/>
      <c r="I47" s="961"/>
      <c r="J47" s="961"/>
      <c r="K47" s="961"/>
      <c r="L47" s="961"/>
    </row>
    <row r="48" spans="1:12" ht="15">
      <c r="A48" s="973" t="s">
        <v>798</v>
      </c>
      <c r="B48" s="973"/>
      <c r="C48" s="973"/>
      <c r="D48" s="973"/>
      <c r="E48" s="973"/>
      <c r="F48" s="973"/>
      <c r="G48" s="973"/>
      <c r="H48" s="973"/>
      <c r="I48" s="973"/>
      <c r="J48" s="973"/>
      <c r="K48" s="973"/>
      <c r="L48" s="973"/>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G27" sqref="G27"/>
    </sheetView>
  </sheetViews>
  <sheetFormatPr defaultColWidth="9.33203125" defaultRowHeight="12.75"/>
  <cols>
    <col min="1" max="1" width="5.5" style="505" customWidth="1"/>
    <col min="2" max="2" width="13" style="505" customWidth="1"/>
    <col min="3" max="3" width="9.33203125" style="505" customWidth="1"/>
    <col min="4" max="4" width="10.5" style="505" customWidth="1"/>
    <col min="5" max="5" width="7.66015625" style="505" customWidth="1"/>
    <col min="6" max="6" width="4.5" style="505" customWidth="1"/>
    <col min="7" max="7" width="16" style="505" customWidth="1"/>
    <col min="8" max="8" width="15" style="505" customWidth="1"/>
    <col min="9" max="9" width="24.83203125" style="505" customWidth="1"/>
    <col min="10" max="10" width="6.33203125" style="505" customWidth="1"/>
    <col min="11" max="16384" width="9.33203125" style="505" customWidth="1"/>
  </cols>
  <sheetData>
    <row r="1" spans="1:10" ht="12.75">
      <c r="A1" s="1000" t="s">
        <v>799</v>
      </c>
      <c r="B1" s="1000"/>
      <c r="C1" s="1000"/>
      <c r="D1" s="1000"/>
      <c r="E1" s="1000"/>
      <c r="F1" s="1000"/>
      <c r="G1" s="1000"/>
      <c r="H1" s="1000"/>
      <c r="I1" s="1000"/>
      <c r="J1" s="1000"/>
    </row>
    <row r="2" spans="1:10" ht="33">
      <c r="A2" s="1001" t="s">
        <v>800</v>
      </c>
      <c r="B2" s="1001"/>
      <c r="C2" s="1001"/>
      <c r="D2" s="1001"/>
      <c r="E2" s="1001"/>
      <c r="F2" s="1001"/>
      <c r="G2" s="1001"/>
      <c r="H2" s="1001"/>
      <c r="I2" s="1001"/>
      <c r="J2" s="1001"/>
    </row>
    <row r="3" spans="1:10" ht="30.75" customHeight="1">
      <c r="A3" s="1002" t="s">
        <v>801</v>
      </c>
      <c r="B3" s="1002"/>
      <c r="C3" s="1002"/>
      <c r="D3" s="1002"/>
      <c r="E3" s="1002"/>
      <c r="F3" s="1002"/>
      <c r="G3" s="1002"/>
      <c r="H3" s="1002"/>
      <c r="I3" s="1002"/>
      <c r="J3" s="1002"/>
    </row>
    <row r="4" spans="1:9" ht="12.75">
      <c r="A4" s="1003"/>
      <c r="B4" s="1003"/>
      <c r="C4" s="1003"/>
      <c r="D4" s="1003"/>
      <c r="E4" s="1003"/>
      <c r="F4" s="1003"/>
      <c r="G4" s="1003"/>
      <c r="H4" s="1003"/>
      <c r="I4" s="1003"/>
    </row>
    <row r="5" spans="1:10" ht="15">
      <c r="A5" s="506" t="s">
        <v>604</v>
      </c>
      <c r="B5" s="998" t="str">
        <f>(eff_desc)</f>
        <v>HBO-BOOKER HOSPITAL DISTRICT (2021)</v>
      </c>
      <c r="C5" s="998"/>
      <c r="D5" s="998"/>
      <c r="E5" s="998"/>
      <c r="F5" s="998"/>
      <c r="G5" s="994" t="s">
        <v>802</v>
      </c>
      <c r="H5" s="994"/>
      <c r="I5" s="994"/>
      <c r="J5" s="506"/>
    </row>
    <row r="6" spans="1:10" ht="15">
      <c r="A6" s="994" t="s">
        <v>803</v>
      </c>
      <c r="B6" s="994"/>
      <c r="C6" s="994"/>
      <c r="D6" s="997">
        <f>(eff_apyr)</f>
        <v>2021</v>
      </c>
      <c r="E6" s="997"/>
      <c r="F6" s="507" t="s">
        <v>804</v>
      </c>
      <c r="G6" s="998">
        <f>(dateandtime)</f>
        <v>0</v>
      </c>
      <c r="H6" s="998"/>
      <c r="I6" s="507" t="s">
        <v>650</v>
      </c>
      <c r="J6" s="506"/>
    </row>
    <row r="7" spans="1:10" ht="15">
      <c r="A7" s="998">
        <f>(meetingplace)</f>
        <v>0</v>
      </c>
      <c r="B7" s="998"/>
      <c r="C7" s="998"/>
      <c r="D7" s="998"/>
      <c r="E7" s="998"/>
      <c r="F7" s="998"/>
      <c r="G7" s="998"/>
      <c r="H7" s="998"/>
      <c r="I7" s="508" t="s">
        <v>805</v>
      </c>
      <c r="J7" s="506"/>
    </row>
    <row r="8" spans="1:10" ht="15">
      <c r="A8" s="994" t="s">
        <v>806</v>
      </c>
      <c r="B8" s="994"/>
      <c r="C8" s="994"/>
      <c r="D8" s="994"/>
      <c r="E8" s="994"/>
      <c r="F8" s="994"/>
      <c r="G8" s="994"/>
      <c r="H8" s="994"/>
      <c r="I8" s="994"/>
      <c r="J8" s="506"/>
    </row>
    <row r="9" spans="1:10" ht="15">
      <c r="A9" s="994" t="s">
        <v>807</v>
      </c>
      <c r="B9" s="994"/>
      <c r="C9" s="994"/>
      <c r="D9" s="994"/>
      <c r="E9" s="994"/>
      <c r="F9" s="994"/>
      <c r="G9" s="994"/>
      <c r="H9" s="994"/>
      <c r="I9" s="994"/>
      <c r="J9" s="506"/>
    </row>
    <row r="10" spans="1:10" ht="15">
      <c r="A10" s="994" t="s">
        <v>808</v>
      </c>
      <c r="B10" s="994"/>
      <c r="C10" s="994"/>
      <c r="D10" s="994"/>
      <c r="E10" s="994"/>
      <c r="F10" s="994"/>
      <c r="G10" s="994"/>
      <c r="H10" s="994"/>
      <c r="I10" s="994"/>
      <c r="J10" s="506"/>
    </row>
    <row r="11" spans="1:10" ht="15">
      <c r="A11" s="994"/>
      <c r="B11" s="994"/>
      <c r="C11" s="994"/>
      <c r="D11" s="994"/>
      <c r="E11" s="994"/>
      <c r="F11" s="994"/>
      <c r="G11" s="994"/>
      <c r="H11" s="994"/>
      <c r="I11" s="994"/>
      <c r="J11" s="506"/>
    </row>
    <row r="12" spans="1:10" ht="15">
      <c r="A12" s="506" t="s">
        <v>809</v>
      </c>
      <c r="B12" s="508"/>
      <c r="C12" s="996"/>
      <c r="D12" s="996"/>
      <c r="E12" s="996"/>
      <c r="F12" s="996"/>
      <c r="G12" s="996"/>
      <c r="H12" s="996"/>
      <c r="I12" s="996"/>
      <c r="J12" s="506"/>
    </row>
    <row r="13" spans="1:10" ht="15">
      <c r="A13" s="994" t="s">
        <v>810</v>
      </c>
      <c r="B13" s="994"/>
      <c r="C13" s="994"/>
      <c r="D13" s="999"/>
      <c r="E13" s="999"/>
      <c r="F13" s="999"/>
      <c r="G13" s="999"/>
      <c r="H13" s="999"/>
      <c r="I13" s="999"/>
      <c r="J13" s="506"/>
    </row>
    <row r="14" spans="1:10" ht="15">
      <c r="A14" s="506" t="s">
        <v>655</v>
      </c>
      <c r="B14" s="508"/>
      <c r="C14" s="508"/>
      <c r="D14" s="999"/>
      <c r="E14" s="999"/>
      <c r="F14" s="999"/>
      <c r="G14" s="999"/>
      <c r="H14" s="999"/>
      <c r="I14" s="999"/>
      <c r="J14" s="506"/>
    </row>
    <row r="15" spans="1:10" ht="15">
      <c r="A15" s="506" t="s">
        <v>656</v>
      </c>
      <c r="B15" s="506"/>
      <c r="C15" s="996"/>
      <c r="D15" s="996"/>
      <c r="E15" s="996"/>
      <c r="F15" s="996"/>
      <c r="G15" s="996"/>
      <c r="H15" s="996"/>
      <c r="I15" s="996"/>
      <c r="J15" s="506"/>
    </row>
    <row r="16" spans="1:10" ht="15">
      <c r="A16" s="994"/>
      <c r="B16" s="994"/>
      <c r="C16" s="994"/>
      <c r="D16" s="994"/>
      <c r="E16" s="994"/>
      <c r="F16" s="994"/>
      <c r="G16" s="994"/>
      <c r="H16" s="994"/>
      <c r="I16" s="994"/>
      <c r="J16" s="506"/>
    </row>
    <row r="17" spans="1:10" ht="15">
      <c r="A17" s="994" t="s">
        <v>811</v>
      </c>
      <c r="B17" s="994"/>
      <c r="C17" s="994"/>
      <c r="D17" s="994"/>
      <c r="E17" s="994"/>
      <c r="F17" s="994"/>
      <c r="G17" s="994"/>
      <c r="H17" s="994"/>
      <c r="I17" s="994"/>
      <c r="J17" s="506"/>
    </row>
    <row r="18" spans="1:10" ht="15">
      <c r="A18" s="994" t="s">
        <v>812</v>
      </c>
      <c r="B18" s="994"/>
      <c r="C18" s="994"/>
      <c r="D18" s="994"/>
      <c r="E18" s="994"/>
      <c r="F18" s="994"/>
      <c r="G18" s="994"/>
      <c r="H18" s="994"/>
      <c r="I18" s="994"/>
      <c r="J18" s="506"/>
    </row>
    <row r="19" spans="1:10" ht="15">
      <c r="A19" s="995"/>
      <c r="B19" s="995"/>
      <c r="C19" s="995"/>
      <c r="D19" s="995"/>
      <c r="E19" s="995"/>
      <c r="F19" s="995"/>
      <c r="G19" s="509" t="s">
        <v>777</v>
      </c>
      <c r="H19" s="508"/>
      <c r="I19" s="509" t="s">
        <v>778</v>
      </c>
      <c r="J19" s="506"/>
    </row>
    <row r="20" spans="1:10" ht="15">
      <c r="A20" s="994" t="s">
        <v>813</v>
      </c>
      <c r="B20" s="994"/>
      <c r="C20" s="994"/>
      <c r="D20" s="994"/>
      <c r="E20" s="994"/>
      <c r="F20" s="994"/>
      <c r="G20" s="510"/>
      <c r="H20" s="508" t="s">
        <v>566</v>
      </c>
      <c r="I20" s="511"/>
      <c r="J20" s="506" t="s">
        <v>566</v>
      </c>
    </row>
    <row r="21" spans="1:10" ht="15">
      <c r="A21" s="995"/>
      <c r="B21" s="995"/>
      <c r="C21" s="995"/>
      <c r="D21" s="995"/>
      <c r="E21" s="995"/>
      <c r="F21" s="995"/>
      <c r="G21" s="508" t="s">
        <v>814</v>
      </c>
      <c r="H21" s="508"/>
      <c r="I21" s="508" t="s">
        <v>815</v>
      </c>
      <c r="J21" s="506"/>
    </row>
    <row r="22" spans="1:10" ht="15">
      <c r="A22" s="994" t="s">
        <v>816</v>
      </c>
      <c r="B22" s="994"/>
      <c r="C22" s="994"/>
      <c r="D22" s="994"/>
      <c r="E22" s="994"/>
      <c r="F22" s="994"/>
      <c r="G22" s="994"/>
      <c r="H22" s="511" t="s">
        <v>565</v>
      </c>
      <c r="I22" s="508" t="s">
        <v>566</v>
      </c>
      <c r="J22" s="506"/>
    </row>
    <row r="23" spans="1:10" ht="15">
      <c r="A23" s="994" t="s">
        <v>817</v>
      </c>
      <c r="B23" s="994"/>
      <c r="C23" s="994"/>
      <c r="D23" s="994"/>
      <c r="E23" s="994"/>
      <c r="F23" s="994"/>
      <c r="G23" s="994"/>
      <c r="H23" s="512"/>
      <c r="I23" s="508" t="s">
        <v>818</v>
      </c>
      <c r="J23" s="506"/>
    </row>
    <row r="24" spans="1:10" ht="15">
      <c r="A24" s="994" t="s">
        <v>819</v>
      </c>
      <c r="B24" s="994"/>
      <c r="C24" s="994"/>
      <c r="D24" s="994"/>
      <c r="E24" s="994"/>
      <c r="F24" s="994"/>
      <c r="G24" s="510" t="s">
        <v>565</v>
      </c>
      <c r="H24" s="507"/>
      <c r="I24" s="510" t="s">
        <v>565</v>
      </c>
      <c r="J24" s="506"/>
    </row>
    <row r="25" spans="1:10" ht="15">
      <c r="A25" s="994" t="s">
        <v>820</v>
      </c>
      <c r="B25" s="994"/>
      <c r="C25" s="994"/>
      <c r="D25" s="994"/>
      <c r="E25" s="994"/>
      <c r="F25" s="994"/>
      <c r="G25" s="994"/>
      <c r="H25" s="994"/>
      <c r="I25" s="994"/>
      <c r="J25" s="994"/>
    </row>
    <row r="26" spans="1:10" ht="15">
      <c r="A26" s="508"/>
      <c r="B26" s="994" t="s">
        <v>821</v>
      </c>
      <c r="C26" s="994"/>
      <c r="D26" s="994"/>
      <c r="E26" s="994"/>
      <c r="F26" s="994"/>
      <c r="G26" s="508"/>
      <c r="H26" s="508"/>
      <c r="I26" s="506"/>
      <c r="J26" s="506"/>
    </row>
    <row r="27" spans="1:10" ht="15">
      <c r="A27" s="508"/>
      <c r="B27" s="994" t="s">
        <v>822</v>
      </c>
      <c r="C27" s="994"/>
      <c r="D27" s="994"/>
      <c r="E27" s="994"/>
      <c r="F27" s="994"/>
      <c r="G27" s="511" t="s">
        <v>565</v>
      </c>
      <c r="H27" s="508"/>
      <c r="I27" s="511" t="s">
        <v>565</v>
      </c>
      <c r="J27" s="506"/>
    </row>
    <row r="28" spans="1:10" ht="15">
      <c r="A28" s="994" t="s">
        <v>823</v>
      </c>
      <c r="B28" s="994"/>
      <c r="C28" s="994"/>
      <c r="D28" s="994"/>
      <c r="E28" s="994"/>
      <c r="F28" s="994"/>
      <c r="G28" s="512" t="s">
        <v>565</v>
      </c>
      <c r="H28" s="508"/>
      <c r="I28" s="512" t="s">
        <v>565</v>
      </c>
      <c r="J28" s="508"/>
    </row>
    <row r="29" spans="1:10" ht="15">
      <c r="A29" s="994" t="s">
        <v>824</v>
      </c>
      <c r="B29" s="994"/>
      <c r="C29" s="994"/>
      <c r="D29" s="994"/>
      <c r="E29" s="994"/>
      <c r="F29" s="994"/>
      <c r="G29" s="513" t="s">
        <v>565</v>
      </c>
      <c r="H29" s="508"/>
      <c r="I29" s="512" t="s">
        <v>565</v>
      </c>
      <c r="J29" s="506"/>
    </row>
    <row r="30" spans="1:10" ht="15">
      <c r="A30" s="994" t="s">
        <v>825</v>
      </c>
      <c r="B30" s="994"/>
      <c r="C30" s="994"/>
      <c r="D30" s="994"/>
      <c r="E30" s="994"/>
      <c r="F30" s="994"/>
      <c r="G30" s="994"/>
      <c r="H30" s="994"/>
      <c r="I30" s="994"/>
      <c r="J30" s="506"/>
    </row>
    <row r="31" spans="1:10" ht="15">
      <c r="A31" s="508"/>
      <c r="B31" s="994" t="s">
        <v>826</v>
      </c>
      <c r="C31" s="994"/>
      <c r="D31" s="994"/>
      <c r="E31" s="994"/>
      <c r="F31" s="994"/>
      <c r="G31" s="511" t="s">
        <v>565</v>
      </c>
      <c r="H31" s="508"/>
      <c r="I31" s="508"/>
      <c r="J31" s="506"/>
    </row>
    <row r="32" spans="1:10" ht="15">
      <c r="A32" s="508"/>
      <c r="B32" s="994" t="s">
        <v>827</v>
      </c>
      <c r="C32" s="994"/>
      <c r="D32" s="994"/>
      <c r="E32" s="994"/>
      <c r="F32" s="994"/>
      <c r="G32" s="512"/>
      <c r="H32" s="508" t="s">
        <v>818</v>
      </c>
      <c r="I32" s="508"/>
      <c r="J32" s="506"/>
    </row>
    <row r="33" spans="1:10" ht="15">
      <c r="A33" s="995"/>
      <c r="B33" s="995"/>
      <c r="C33" s="995"/>
      <c r="D33" s="995"/>
      <c r="E33" s="995"/>
      <c r="F33" s="995"/>
      <c r="G33" s="995"/>
      <c r="H33" s="995"/>
      <c r="I33" s="995"/>
      <c r="J33" s="506"/>
    </row>
    <row r="34" spans="1:10" ht="15">
      <c r="A34" s="995"/>
      <c r="B34" s="995"/>
      <c r="C34" s="995"/>
      <c r="D34" s="995"/>
      <c r="E34" s="995"/>
      <c r="F34" s="995"/>
      <c r="G34" s="995"/>
      <c r="H34" s="995"/>
      <c r="I34" s="995"/>
      <c r="J34" s="506"/>
    </row>
    <row r="35" spans="1:10" ht="15">
      <c r="A35" s="994"/>
      <c r="B35" s="994"/>
      <c r="C35" s="994"/>
      <c r="D35" s="994"/>
      <c r="E35" s="994"/>
      <c r="F35" s="994"/>
      <c r="G35" s="994"/>
      <c r="H35" s="994"/>
      <c r="I35" s="994"/>
      <c r="J35" s="506"/>
    </row>
    <row r="36" spans="1:10" ht="15">
      <c r="A36" s="1004" t="s">
        <v>828</v>
      </c>
      <c r="B36" s="1004"/>
      <c r="C36" s="1004"/>
      <c r="D36" s="1004"/>
      <c r="E36" s="1004"/>
      <c r="F36" s="1004"/>
      <c r="G36" s="1004"/>
      <c r="H36" s="1004"/>
      <c r="I36" s="1004"/>
      <c r="J36" s="506"/>
    </row>
    <row r="37" spans="1:10" ht="15">
      <c r="A37" s="508"/>
      <c r="B37" s="508"/>
      <c r="C37" s="508"/>
      <c r="D37" s="508"/>
      <c r="E37" s="508"/>
      <c r="F37" s="508"/>
      <c r="G37" s="508"/>
      <c r="H37" s="508"/>
      <c r="I37" s="508"/>
      <c r="J37" s="506"/>
    </row>
    <row r="38" spans="1:10" ht="15">
      <c r="A38" s="994" t="s">
        <v>829</v>
      </c>
      <c r="B38" s="994"/>
      <c r="C38" s="994"/>
      <c r="D38" s="994"/>
      <c r="E38" s="994"/>
      <c r="F38" s="994"/>
      <c r="G38" s="994"/>
      <c r="H38" s="994"/>
      <c r="I38" s="994"/>
      <c r="J38" s="506"/>
    </row>
    <row r="39" spans="1:10" ht="15">
      <c r="A39" s="994" t="s">
        <v>830</v>
      </c>
      <c r="B39" s="994"/>
      <c r="C39" s="994"/>
      <c r="D39" s="994"/>
      <c r="E39" s="994"/>
      <c r="F39" s="994"/>
      <c r="G39" s="994"/>
      <c r="H39" s="994"/>
      <c r="I39" s="994"/>
      <c r="J39" s="506"/>
    </row>
    <row r="40" spans="1:10" ht="15">
      <c r="A40" s="918"/>
      <c r="B40" s="918"/>
      <c r="C40" s="918"/>
      <c r="D40" s="918"/>
      <c r="E40" s="918"/>
      <c r="F40" s="918"/>
      <c r="G40" s="508" t="s">
        <v>831</v>
      </c>
      <c r="H40" s="508"/>
      <c r="I40" s="508"/>
      <c r="J40" s="506"/>
    </row>
    <row r="41" spans="1:10" ht="15">
      <c r="A41" s="918"/>
      <c r="B41" s="918"/>
      <c r="C41" s="918"/>
      <c r="D41" s="918"/>
      <c r="E41" s="918"/>
      <c r="F41" s="918"/>
      <c r="G41" s="918"/>
      <c r="H41" s="508" t="s">
        <v>699</v>
      </c>
      <c r="I41" s="508"/>
      <c r="J41" s="506"/>
    </row>
    <row r="42" spans="1:10" ht="15">
      <c r="A42" s="508"/>
      <c r="B42" s="508"/>
      <c r="C42" s="508"/>
      <c r="D42" s="508"/>
      <c r="E42" s="508"/>
      <c r="F42" s="508"/>
      <c r="G42" s="508"/>
      <c r="H42" s="508"/>
      <c r="I42" s="508"/>
      <c r="J42" s="506"/>
    </row>
    <row r="43" spans="1:10" ht="15">
      <c r="A43" s="994" t="s">
        <v>832</v>
      </c>
      <c r="B43" s="994"/>
      <c r="C43" s="994"/>
      <c r="D43" s="994"/>
      <c r="E43" s="994"/>
      <c r="F43" s="994"/>
      <c r="G43" s="994"/>
      <c r="H43" s="994"/>
      <c r="I43" s="994"/>
      <c r="J43" s="506"/>
    </row>
    <row r="44" spans="1:10" ht="15">
      <c r="A44" s="508"/>
      <c r="B44" s="508"/>
      <c r="C44" s="508"/>
      <c r="D44" s="508"/>
      <c r="E44" s="508"/>
      <c r="F44" s="508"/>
      <c r="G44" s="508"/>
      <c r="H44" s="508"/>
      <c r="I44" s="508"/>
      <c r="J44" s="506"/>
    </row>
    <row r="45" spans="1:10" ht="15">
      <c r="A45" s="1004" t="s">
        <v>833</v>
      </c>
      <c r="B45" s="1004"/>
      <c r="C45" s="1004"/>
      <c r="D45" s="1004"/>
      <c r="E45" s="1004"/>
      <c r="F45" s="1004"/>
      <c r="G45" s="1004"/>
      <c r="H45" s="1004"/>
      <c r="I45" s="1004"/>
      <c r="J45" s="506"/>
    </row>
    <row r="46" spans="1:10" ht="15">
      <c r="A46" s="508"/>
      <c r="B46" s="508"/>
      <c r="C46" s="508"/>
      <c r="D46" s="508"/>
      <c r="E46" s="508"/>
      <c r="F46" s="508"/>
      <c r="G46" s="508"/>
      <c r="H46" s="508"/>
      <c r="I46" s="508"/>
      <c r="J46" s="506"/>
    </row>
    <row r="47" spans="1:10" ht="60.75" customHeight="1">
      <c r="A47" s="1006" t="s">
        <v>834</v>
      </c>
      <c r="B47" s="994"/>
      <c r="C47" s="994"/>
      <c r="D47" s="994"/>
      <c r="E47" s="994"/>
      <c r="F47" s="994"/>
      <c r="G47" s="994"/>
      <c r="H47" s="994"/>
      <c r="I47" s="994"/>
      <c r="J47" s="506"/>
    </row>
    <row r="48" spans="1:10" ht="15">
      <c r="A48" s="508"/>
      <c r="B48" s="508"/>
      <c r="C48" s="508"/>
      <c r="D48" s="508"/>
      <c r="E48" s="508"/>
      <c r="F48" s="508"/>
      <c r="G48" s="508"/>
      <c r="H48" s="508"/>
      <c r="I48" s="508"/>
      <c r="J48" s="506"/>
    </row>
    <row r="49" spans="1:10" ht="15">
      <c r="A49" s="994" t="s">
        <v>835</v>
      </c>
      <c r="B49" s="994"/>
      <c r="C49" s="994"/>
      <c r="D49" s="994"/>
      <c r="E49" s="994"/>
      <c r="F49" s="994"/>
      <c r="G49" s="994"/>
      <c r="H49" s="994"/>
      <c r="I49" s="994"/>
      <c r="J49" s="506"/>
    </row>
    <row r="50" spans="1:10" ht="15">
      <c r="A50" s="508"/>
      <c r="B50" s="508"/>
      <c r="C50" s="508"/>
      <c r="D50" s="508"/>
      <c r="E50" s="508"/>
      <c r="F50" s="508"/>
      <c r="G50" s="508"/>
      <c r="H50" s="508"/>
      <c r="I50" s="508"/>
      <c r="J50" s="506"/>
    </row>
    <row r="51" spans="1:10" ht="15">
      <c r="A51" s="1004" t="s">
        <v>833</v>
      </c>
      <c r="B51" s="1004"/>
      <c r="C51" s="1004"/>
      <c r="D51" s="1004"/>
      <c r="E51" s="1004"/>
      <c r="F51" s="1004"/>
      <c r="G51" s="1004"/>
      <c r="H51" s="1004"/>
      <c r="I51" s="1004"/>
      <c r="J51" s="506"/>
    </row>
    <row r="52" spans="1:10" ht="15">
      <c r="A52" s="508"/>
      <c r="B52" s="508"/>
      <c r="C52" s="508"/>
      <c r="D52" s="508"/>
      <c r="E52" s="508"/>
      <c r="F52" s="508"/>
      <c r="G52" s="508"/>
      <c r="H52" s="508"/>
      <c r="I52" s="508"/>
      <c r="J52" s="506"/>
    </row>
    <row r="53" spans="1:10" ht="64.5" customHeight="1">
      <c r="A53" s="1006" t="s">
        <v>836</v>
      </c>
      <c r="B53" s="994"/>
      <c r="C53" s="994"/>
      <c r="D53" s="994"/>
      <c r="E53" s="994"/>
      <c r="F53" s="994"/>
      <c r="G53" s="994"/>
      <c r="H53" s="994"/>
      <c r="I53" s="994"/>
      <c r="J53" s="506"/>
    </row>
    <row r="54" spans="1:10" ht="15">
      <c r="A54" s="508"/>
      <c r="B54" s="508"/>
      <c r="C54" s="508"/>
      <c r="D54" s="508"/>
      <c r="E54" s="508"/>
      <c r="F54" s="508"/>
      <c r="G54" s="508"/>
      <c r="H54" s="508"/>
      <c r="I54" s="508"/>
      <c r="J54" s="506"/>
    </row>
    <row r="55" spans="1:10" ht="15">
      <c r="A55" s="994" t="s">
        <v>837</v>
      </c>
      <c r="B55" s="994"/>
      <c r="C55" s="994"/>
      <c r="D55" s="994"/>
      <c r="E55" s="994"/>
      <c r="F55" s="994"/>
      <c r="G55" s="994"/>
      <c r="H55" s="994"/>
      <c r="I55" s="994"/>
      <c r="J55" s="506"/>
    </row>
    <row r="56" spans="1:10" ht="15">
      <c r="A56" s="508"/>
      <c r="B56" s="508"/>
      <c r="C56" s="508"/>
      <c r="D56" s="508"/>
      <c r="E56" s="508"/>
      <c r="F56" s="508"/>
      <c r="G56" s="508"/>
      <c r="H56" s="508"/>
      <c r="I56" s="508"/>
      <c r="J56" s="506"/>
    </row>
    <row r="57" spans="1:10" ht="15">
      <c r="A57" s="1004" t="s">
        <v>838</v>
      </c>
      <c r="B57" s="1004"/>
      <c r="C57" s="1004"/>
      <c r="D57" s="1004"/>
      <c r="E57" s="1004"/>
      <c r="F57" s="1004"/>
      <c r="G57" s="1004"/>
      <c r="H57" s="1004"/>
      <c r="I57" s="1004"/>
      <c r="J57" s="506"/>
    </row>
    <row r="58" spans="1:10" ht="15">
      <c r="A58" s="508"/>
      <c r="B58" s="508"/>
      <c r="C58" s="508"/>
      <c r="D58" s="508"/>
      <c r="E58" s="508"/>
      <c r="F58" s="508"/>
      <c r="G58" s="508"/>
      <c r="H58" s="508"/>
      <c r="I58" s="508"/>
      <c r="J58" s="506"/>
    </row>
    <row r="59" spans="1:10" ht="77.25" customHeight="1">
      <c r="A59" s="1006" t="s">
        <v>839</v>
      </c>
      <c r="B59" s="994"/>
      <c r="C59" s="994"/>
      <c r="D59" s="994"/>
      <c r="E59" s="994"/>
      <c r="F59" s="994"/>
      <c r="G59" s="994"/>
      <c r="H59" s="994"/>
      <c r="I59" s="994"/>
      <c r="J59" s="506"/>
    </row>
    <row r="60" spans="1:10" ht="15">
      <c r="A60" s="508"/>
      <c r="B60" s="508"/>
      <c r="C60" s="508"/>
      <c r="D60" s="508"/>
      <c r="E60" s="508"/>
      <c r="F60" s="508"/>
      <c r="G60" s="508"/>
      <c r="H60" s="508"/>
      <c r="I60" s="508"/>
      <c r="J60" s="506"/>
    </row>
    <row r="61" spans="1:10" ht="15">
      <c r="A61" s="1007" t="s">
        <v>840</v>
      </c>
      <c r="B61" s="1008"/>
      <c r="C61" s="1008"/>
      <c r="D61" s="1008"/>
      <c r="E61" s="1008"/>
      <c r="F61" s="1008"/>
      <c r="G61" s="1008"/>
      <c r="H61" s="1008"/>
      <c r="I61" s="1008"/>
      <c r="J61" s="506"/>
    </row>
    <row r="62" spans="1:10" ht="15">
      <c r="A62" s="508"/>
      <c r="B62" s="508"/>
      <c r="C62" s="508"/>
      <c r="D62" s="508"/>
      <c r="E62" s="508"/>
      <c r="F62" s="508"/>
      <c r="G62" s="508"/>
      <c r="H62" s="508"/>
      <c r="I62" s="508"/>
      <c r="J62" s="506"/>
    </row>
    <row r="63" spans="1:10" ht="15">
      <c r="A63" s="508"/>
      <c r="B63" s="508"/>
      <c r="C63" s="508"/>
      <c r="D63" s="508"/>
      <c r="E63" s="508"/>
      <c r="F63" s="508"/>
      <c r="G63" s="508"/>
      <c r="H63" s="508"/>
      <c r="I63" s="508"/>
      <c r="J63" s="506"/>
    </row>
    <row r="64" spans="1:10" ht="15">
      <c r="A64" s="508"/>
      <c r="B64" s="508"/>
      <c r="C64" s="508"/>
      <c r="D64" s="508"/>
      <c r="E64" s="508"/>
      <c r="F64" s="508"/>
      <c r="G64" s="508"/>
      <c r="H64" s="508"/>
      <c r="I64" s="508"/>
      <c r="J64" s="506"/>
    </row>
    <row r="65" spans="1:10" ht="15">
      <c r="A65" s="508"/>
      <c r="B65" s="508"/>
      <c r="C65" s="508"/>
      <c r="D65" s="508"/>
      <c r="E65" s="508"/>
      <c r="F65" s="508"/>
      <c r="G65" s="508"/>
      <c r="H65" s="508"/>
      <c r="I65" s="508"/>
      <c r="J65" s="506"/>
    </row>
    <row r="66" spans="1:10" ht="15">
      <c r="A66" s="508"/>
      <c r="B66" s="508"/>
      <c r="C66" s="508"/>
      <c r="D66" s="508"/>
      <c r="E66" s="508"/>
      <c r="F66" s="508"/>
      <c r="G66" s="508"/>
      <c r="H66" s="508"/>
      <c r="I66" s="508"/>
      <c r="J66" s="506"/>
    </row>
    <row r="67" spans="1:10" ht="15">
      <c r="A67" s="508"/>
      <c r="B67" s="508"/>
      <c r="C67" s="508"/>
      <c r="D67" s="508"/>
      <c r="E67" s="508"/>
      <c r="F67" s="508"/>
      <c r="G67" s="508"/>
      <c r="H67" s="508"/>
      <c r="I67" s="508"/>
      <c r="J67" s="506"/>
    </row>
    <row r="68" spans="1:10" ht="15">
      <c r="A68" s="508"/>
      <c r="B68" s="508"/>
      <c r="C68" s="508"/>
      <c r="D68" s="508"/>
      <c r="E68" s="508"/>
      <c r="F68" s="508"/>
      <c r="G68" s="508"/>
      <c r="H68" s="508"/>
      <c r="I68" s="508"/>
      <c r="J68" s="506"/>
    </row>
    <row r="69" spans="1:10" ht="15">
      <c r="A69" s="508"/>
      <c r="B69" s="508"/>
      <c r="C69" s="508"/>
      <c r="D69" s="508"/>
      <c r="E69" s="508"/>
      <c r="F69" s="508"/>
      <c r="G69" s="508"/>
      <c r="H69" s="508"/>
      <c r="I69" s="508"/>
      <c r="J69" s="506"/>
    </row>
    <row r="70" spans="1:10" ht="15">
      <c r="A70" s="508"/>
      <c r="B70" s="508"/>
      <c r="C70" s="508"/>
      <c r="D70" s="508"/>
      <c r="E70" s="508"/>
      <c r="F70" s="508"/>
      <c r="G70" s="508"/>
      <c r="H70" s="508"/>
      <c r="I70" s="508"/>
      <c r="J70" s="506"/>
    </row>
    <row r="71" spans="1:10" ht="15">
      <c r="A71" s="508"/>
      <c r="B71" s="508"/>
      <c r="C71" s="508"/>
      <c r="D71" s="508"/>
      <c r="E71" s="508"/>
      <c r="F71" s="508"/>
      <c r="G71" s="508"/>
      <c r="H71" s="508"/>
      <c r="I71" s="508"/>
      <c r="J71" s="506"/>
    </row>
    <row r="72" spans="1:10" ht="15">
      <c r="A72" s="508"/>
      <c r="B72" s="508"/>
      <c r="C72" s="508"/>
      <c r="D72" s="508"/>
      <c r="E72" s="508"/>
      <c r="F72" s="508"/>
      <c r="G72" s="508"/>
      <c r="H72" s="508"/>
      <c r="I72" s="508"/>
      <c r="J72" s="506"/>
    </row>
    <row r="73" spans="1:10" ht="15">
      <c r="A73" s="508"/>
      <c r="B73" s="508"/>
      <c r="C73" s="508"/>
      <c r="D73" s="508"/>
      <c r="E73" s="508"/>
      <c r="F73" s="508"/>
      <c r="G73" s="508"/>
      <c r="H73" s="508"/>
      <c r="I73" s="508"/>
      <c r="J73" s="506"/>
    </row>
    <row r="74" spans="1:10" ht="15">
      <c r="A74" s="508"/>
      <c r="B74" s="508"/>
      <c r="C74" s="508"/>
      <c r="D74" s="508"/>
      <c r="E74" s="508"/>
      <c r="F74" s="508"/>
      <c r="G74" s="508"/>
      <c r="H74" s="508"/>
      <c r="I74" s="508"/>
      <c r="J74" s="506"/>
    </row>
    <row r="75" spans="1:10" s="4" customFormat="1" ht="11.25">
      <c r="A75" s="4" t="s">
        <v>841</v>
      </c>
      <c r="B75" s="514"/>
      <c r="C75" s="514"/>
      <c r="D75" s="514"/>
      <c r="E75" s="514"/>
      <c r="F75" s="514"/>
      <c r="G75" s="514"/>
      <c r="H75" s="514"/>
      <c r="I75" s="515" t="s">
        <v>679</v>
      </c>
      <c r="J75" s="514"/>
    </row>
    <row r="76" spans="1:9" s="4" customFormat="1" ht="11.25">
      <c r="A76" s="4" t="s">
        <v>842</v>
      </c>
      <c r="I76" s="516" t="s">
        <v>584</v>
      </c>
    </row>
    <row r="77" spans="1:10" ht="12.75">
      <c r="A77" s="517"/>
      <c r="B77" s="517"/>
      <c r="C77" s="517"/>
      <c r="D77" s="517"/>
      <c r="E77" s="517"/>
      <c r="F77" s="517"/>
      <c r="G77" s="517"/>
      <c r="H77" s="517"/>
      <c r="I77" s="517"/>
      <c r="J77" s="517"/>
    </row>
    <row r="78" spans="1:10" ht="15" customHeight="1">
      <c r="A78" s="518"/>
      <c r="B78" s="518"/>
      <c r="C78" s="518"/>
      <c r="D78" s="518"/>
      <c r="E78" s="518"/>
      <c r="F78" s="518"/>
      <c r="G78" s="518"/>
      <c r="H78" s="518"/>
      <c r="I78" s="518"/>
      <c r="J78" s="518"/>
    </row>
    <row r="79" spans="1:10" ht="12.75">
      <c r="A79" s="1005" t="s">
        <v>843</v>
      </c>
      <c r="B79" s="1005"/>
      <c r="C79" s="1005"/>
      <c r="D79" s="1005"/>
      <c r="E79" s="1005"/>
      <c r="F79" s="1005"/>
      <c r="G79" s="1005"/>
      <c r="H79" s="1005"/>
      <c r="I79" s="1005"/>
      <c r="J79" s="1005"/>
    </row>
    <row r="80" spans="1:10" ht="15">
      <c r="A80" s="506"/>
      <c r="B80" s="506"/>
      <c r="C80" s="506"/>
      <c r="D80" s="506"/>
      <c r="E80" s="506"/>
      <c r="F80" s="506"/>
      <c r="G80" s="506"/>
      <c r="H80" s="506"/>
      <c r="I80" s="506"/>
      <c r="J80" s="506"/>
    </row>
    <row r="81" spans="1:10" ht="15">
      <c r="A81" s="506"/>
      <c r="B81" s="506"/>
      <c r="C81" s="506"/>
      <c r="D81" s="506"/>
      <c r="E81" s="506"/>
      <c r="F81" s="506"/>
      <c r="G81" s="506"/>
      <c r="H81" s="506"/>
      <c r="I81" s="506"/>
      <c r="J81" s="506"/>
    </row>
    <row r="82" spans="1:10" ht="15">
      <c r="A82" s="506"/>
      <c r="B82" s="506"/>
      <c r="C82" s="506"/>
      <c r="D82" s="506"/>
      <c r="E82" s="506"/>
      <c r="F82" s="506"/>
      <c r="G82" s="506"/>
      <c r="H82" s="506"/>
      <c r="I82" s="506"/>
      <c r="J82" s="506"/>
    </row>
    <row r="83" spans="1:10" ht="15">
      <c r="A83" s="506"/>
      <c r="B83" s="506"/>
      <c r="C83" s="506"/>
      <c r="D83" s="506"/>
      <c r="E83" s="506"/>
      <c r="F83" s="506"/>
      <c r="G83" s="506"/>
      <c r="H83" s="506"/>
      <c r="I83" s="506"/>
      <c r="J83" s="506"/>
    </row>
    <row r="84" spans="1:10" ht="15">
      <c r="A84" s="506"/>
      <c r="B84" s="506"/>
      <c r="C84" s="506"/>
      <c r="D84" s="506"/>
      <c r="E84" s="506"/>
      <c r="F84" s="506"/>
      <c r="G84" s="506"/>
      <c r="H84" s="506"/>
      <c r="I84" s="506"/>
      <c r="J84" s="506"/>
    </row>
    <row r="85" spans="1:10" ht="15">
      <c r="A85" s="506"/>
      <c r="B85" s="506"/>
      <c r="C85" s="506"/>
      <c r="D85" s="506"/>
      <c r="E85" s="506"/>
      <c r="F85" s="506"/>
      <c r="G85" s="506"/>
      <c r="H85" s="506"/>
      <c r="I85" s="506"/>
      <c r="J85" s="506"/>
    </row>
    <row r="86" spans="1:10" ht="15">
      <c r="A86" s="506"/>
      <c r="B86" s="506"/>
      <c r="C86" s="506"/>
      <c r="D86" s="506"/>
      <c r="E86" s="506"/>
      <c r="F86" s="506"/>
      <c r="G86" s="506"/>
      <c r="H86" s="506"/>
      <c r="I86" s="506"/>
      <c r="J86" s="506"/>
    </row>
    <row r="87" spans="1:10" ht="15">
      <c r="A87" s="506"/>
      <c r="B87" s="506"/>
      <c r="C87" s="506"/>
      <c r="D87" s="506"/>
      <c r="E87" s="506"/>
      <c r="F87" s="506"/>
      <c r="G87" s="506"/>
      <c r="H87" s="506"/>
      <c r="I87" s="506"/>
      <c r="J87" s="506"/>
    </row>
  </sheetData>
  <sheetProtection password="CCA6" sheet="1" selectLockedCells="1"/>
  <mergeCells count="55">
    <mergeCell ref="A43:I43"/>
    <mergeCell ref="A45:I45"/>
    <mergeCell ref="A47:I47"/>
    <mergeCell ref="A49:I49"/>
    <mergeCell ref="A51:I51"/>
    <mergeCell ref="A53:I53"/>
    <mergeCell ref="B32:F32"/>
    <mergeCell ref="A79:J79"/>
    <mergeCell ref="A38:I38"/>
    <mergeCell ref="A39:I39"/>
    <mergeCell ref="A33:I33"/>
    <mergeCell ref="A40:F40"/>
    <mergeCell ref="A55:I55"/>
    <mergeCell ref="A57:I57"/>
    <mergeCell ref="A59:I59"/>
    <mergeCell ref="A61:I61"/>
    <mergeCell ref="B26:F26"/>
    <mergeCell ref="A35:I35"/>
    <mergeCell ref="A36:I36"/>
    <mergeCell ref="A41:G41"/>
    <mergeCell ref="A24:F24"/>
    <mergeCell ref="B31:F31"/>
    <mergeCell ref="A25:J25"/>
    <mergeCell ref="A29:F29"/>
    <mergeCell ref="A30:I30"/>
    <mergeCell ref="A34:I34"/>
    <mergeCell ref="A1:J1"/>
    <mergeCell ref="A2:J2"/>
    <mergeCell ref="A3:J3"/>
    <mergeCell ref="C15:I15"/>
    <mergeCell ref="B27:F27"/>
    <mergeCell ref="A28:F28"/>
    <mergeCell ref="A4:I4"/>
    <mergeCell ref="B5:F5"/>
    <mergeCell ref="G5:I5"/>
    <mergeCell ref="A6:C6"/>
    <mergeCell ref="D6:E6"/>
    <mergeCell ref="A7:H7"/>
    <mergeCell ref="G6:H6"/>
    <mergeCell ref="D13:I13"/>
    <mergeCell ref="D14:I14"/>
    <mergeCell ref="A21:F21"/>
    <mergeCell ref="A8:I8"/>
    <mergeCell ref="A9:I9"/>
    <mergeCell ref="A13:C13"/>
    <mergeCell ref="A22:G22"/>
    <mergeCell ref="A23:G23"/>
    <mergeCell ref="A20:F20"/>
    <mergeCell ref="A10:I10"/>
    <mergeCell ref="A11:I11"/>
    <mergeCell ref="A16:I16"/>
    <mergeCell ref="A18:I18"/>
    <mergeCell ref="A19:F19"/>
    <mergeCell ref="C12:I12"/>
    <mergeCell ref="A17:I17"/>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3"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(eff_desc)</f>
        <v>HBO-BOOKER HOSPITAL DISTRICT (2021)</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(eff_apyr)</f>
        <v>2021</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850</v>
      </c>
      <c r="B13" s="972"/>
      <c r="C13" s="972"/>
      <c r="D13" s="972"/>
      <c r="E13" s="972"/>
      <c r="F13" s="972"/>
      <c r="G13" s="972"/>
      <c r="H13" s="972"/>
      <c r="I13" s="972"/>
    </row>
    <row r="14" spans="1:9" ht="14.25">
      <c r="A14" s="972" t="s">
        <v>851</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(eff_desc)</f>
        <v>HBO-BOOKER HOSPITAL DISTRICT (2021)</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4.25">
      <c r="A39" s="1012"/>
      <c r="B39" s="1012"/>
      <c r="C39" s="1012"/>
      <c r="D39" s="1012"/>
      <c r="E39" s="1012"/>
      <c r="F39" s="1012"/>
      <c r="G39" s="1012"/>
      <c r="H39" s="1012"/>
      <c r="I39" s="1012"/>
    </row>
    <row r="40" spans="1:9" ht="15">
      <c r="A40" s="973"/>
      <c r="B40" s="973"/>
      <c r="C40" s="973"/>
      <c r="D40" s="973"/>
      <c r="E40" s="973"/>
      <c r="F40" s="973"/>
      <c r="G40" s="973"/>
      <c r="H40" s="973"/>
      <c r="I40" s="9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473"/>
      <c r="B45" s="473"/>
      <c r="C45" s="473"/>
      <c r="D45" s="473"/>
      <c r="E45" s="473"/>
      <c r="F45" s="473"/>
      <c r="G45" s="473"/>
      <c r="H45" s="473"/>
      <c r="I45" s="473"/>
    </row>
    <row r="46" spans="1:9" ht="15">
      <c r="A46" s="473"/>
      <c r="B46" s="473"/>
      <c r="C46" s="473"/>
      <c r="D46" s="473"/>
      <c r="E46" s="473"/>
      <c r="F46" s="473"/>
      <c r="G46" s="473"/>
      <c r="H46" s="473"/>
      <c r="I46" s="473"/>
    </row>
    <row r="47" spans="1:9" ht="15">
      <c r="A47" s="957" t="s">
        <v>677</v>
      </c>
      <c r="B47" s="957"/>
      <c r="C47" s="957"/>
      <c r="D47" s="957"/>
      <c r="E47" s="957"/>
      <c r="F47" s="957"/>
      <c r="G47" s="957"/>
      <c r="H47" s="957"/>
      <c r="I47" s="957"/>
    </row>
    <row r="48" spans="1:9" ht="15">
      <c r="A48" s="957" t="s">
        <v>678</v>
      </c>
      <c r="B48" s="957"/>
      <c r="C48" s="957"/>
      <c r="D48" s="957"/>
      <c r="E48" s="957"/>
      <c r="F48" s="957"/>
      <c r="G48" s="957"/>
      <c r="H48" s="957"/>
      <c r="I48" s="957"/>
    </row>
    <row r="49" spans="1:9" ht="15">
      <c r="A49" s="973" t="s">
        <v>679</v>
      </c>
      <c r="B49" s="973"/>
      <c r="C49" s="973"/>
      <c r="D49" s="973"/>
      <c r="E49" s="973"/>
      <c r="F49" s="973"/>
      <c r="G49" s="973"/>
      <c r="H49" s="973"/>
      <c r="I49" s="973"/>
    </row>
    <row r="50" spans="1:9" ht="15">
      <c r="A50" s="1010" t="s">
        <v>584</v>
      </c>
      <c r="B50" s="1010"/>
      <c r="C50" s="1010"/>
      <c r="D50" s="1010"/>
      <c r="E50" s="1010"/>
      <c r="F50" s="1010"/>
      <c r="G50" s="1010"/>
      <c r="H50" s="1010"/>
      <c r="I50" s="1010"/>
    </row>
    <row r="51" spans="1:9" ht="15">
      <c r="A51" s="1011" t="s">
        <v>855</v>
      </c>
      <c r="B51" s="1011"/>
      <c r="C51" s="1011"/>
      <c r="D51" s="1011"/>
      <c r="E51" s="1011"/>
      <c r="F51" s="1011"/>
      <c r="G51" s="1011"/>
      <c r="H51" s="1011"/>
      <c r="I51" s="1011"/>
    </row>
    <row r="52" spans="1:9" ht="15">
      <c r="A52" s="473"/>
      <c r="B52" s="473"/>
      <c r="C52" s="473"/>
      <c r="D52" s="473"/>
      <c r="E52" s="473"/>
      <c r="F52" s="473"/>
      <c r="G52" s="473"/>
      <c r="H52" s="473"/>
      <c r="I52" s="473"/>
    </row>
    <row r="53" spans="1:9" ht="15">
      <c r="A53" s="473"/>
      <c r="B53" s="473"/>
      <c r="C53" s="473"/>
      <c r="D53" s="473"/>
      <c r="E53" s="473"/>
      <c r="F53" s="473"/>
      <c r="G53" s="473"/>
      <c r="H53" s="473"/>
      <c r="I53" s="473"/>
    </row>
    <row r="54" spans="1:9" ht="15">
      <c r="A54" s="473"/>
      <c r="B54" s="473"/>
      <c r="C54" s="473"/>
      <c r="D54" s="473"/>
      <c r="E54" s="473"/>
      <c r="F54" s="473"/>
      <c r="G54" s="473"/>
      <c r="H54" s="473"/>
      <c r="I54" s="473"/>
    </row>
    <row r="55" spans="1:9" ht="15">
      <c r="A55" s="473"/>
      <c r="B55" s="473"/>
      <c r="C55" s="473"/>
      <c r="D55" s="473"/>
      <c r="E55" s="473"/>
      <c r="F55" s="473"/>
      <c r="G55" s="473"/>
      <c r="H55" s="473"/>
      <c r="I55" s="473"/>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2"/>
  <sheetViews>
    <sheetView zoomScale="116" zoomScaleNormal="116" zoomScalePageLayoutView="0" workbookViewId="0" topLeftCell="A1">
      <selection activeCell="D28" sqref="D28"/>
    </sheetView>
  </sheetViews>
  <sheetFormatPr defaultColWidth="9.33203125" defaultRowHeight="12.75"/>
  <cols>
    <col min="1" max="1" width="5.5" style="3" customWidth="1"/>
    <col min="2" max="2" width="11" style="3" customWidth="1"/>
    <col min="3" max="3" width="12.5" style="3" customWidth="1"/>
    <col min="4" max="4" width="18.5" style="3" customWidth="1"/>
    <col min="5" max="5" width="20.66015625" style="3" customWidth="1"/>
    <col min="6" max="6" width="6.16015625" style="3" customWidth="1"/>
    <col min="7" max="7" width="19.16015625" style="3" customWidth="1"/>
    <col min="8" max="8" width="7" style="3" customWidth="1"/>
    <col min="9" max="9" width="22.83203125" style="3" customWidth="1"/>
    <col min="10" max="16384" width="9.33203125" style="3" customWidth="1"/>
  </cols>
  <sheetData>
    <row r="1" spans="1:9" ht="12.75">
      <c r="A1" s="958" t="s">
        <v>856</v>
      </c>
      <c r="B1" s="958"/>
      <c r="C1" s="958"/>
      <c r="D1" s="958"/>
      <c r="E1" s="958"/>
      <c r="F1" s="958"/>
      <c r="G1" s="958"/>
      <c r="H1" s="958"/>
      <c r="I1" s="958"/>
    </row>
    <row r="2" spans="1:9" ht="33">
      <c r="A2" s="978" t="s">
        <v>857</v>
      </c>
      <c r="B2" s="978"/>
      <c r="C2" s="978"/>
      <c r="D2" s="978"/>
      <c r="E2" s="978"/>
      <c r="F2" s="978"/>
      <c r="G2" s="978"/>
      <c r="H2" s="978"/>
      <c r="I2" s="978"/>
    </row>
    <row r="3" spans="1:9" ht="33">
      <c r="A3" s="978" t="s">
        <v>858</v>
      </c>
      <c r="B3" s="978"/>
      <c r="C3" s="978"/>
      <c r="D3" s="978"/>
      <c r="E3" s="978"/>
      <c r="F3" s="978"/>
      <c r="G3" s="978"/>
      <c r="H3" s="978"/>
      <c r="I3" s="978"/>
    </row>
    <row r="4" spans="1:9" ht="12.75">
      <c r="A4" s="975"/>
      <c r="B4" s="975"/>
      <c r="C4" s="975"/>
      <c r="D4" s="975"/>
      <c r="E4" s="975"/>
      <c r="F4" s="975"/>
      <c r="G4" s="975"/>
      <c r="H4" s="975"/>
      <c r="I4" s="975"/>
    </row>
    <row r="5" spans="1:9" ht="15">
      <c r="A5" s="473" t="s">
        <v>604</v>
      </c>
      <c r="B5" s="961" t="str">
        <f>(eff_desc)</f>
        <v>HBO-BOOKER HOSPITAL DISTRICT (2021)</v>
      </c>
      <c r="C5" s="961"/>
      <c r="D5" s="961"/>
      <c r="E5" s="961"/>
      <c r="F5" s="961"/>
      <c r="G5" s="961"/>
      <c r="H5" s="961"/>
      <c r="I5" s="961"/>
    </row>
    <row r="6" spans="1:9" ht="15">
      <c r="A6" s="971" t="s">
        <v>725</v>
      </c>
      <c r="B6" s="971"/>
      <c r="C6" s="971"/>
      <c r="D6" s="971"/>
      <c r="E6" s="971"/>
      <c r="F6" s="971"/>
      <c r="G6" s="971"/>
      <c r="H6" s="971"/>
      <c r="I6" s="971"/>
    </row>
    <row r="7" spans="1:9" ht="15">
      <c r="A7" s="957" t="s">
        <v>859</v>
      </c>
      <c r="B7" s="957"/>
      <c r="C7" s="957"/>
      <c r="D7" s="1013">
        <f>(timeofmeeting)</f>
        <v>0</v>
      </c>
      <c r="E7" s="1013"/>
      <c r="F7" s="1014">
        <f>(dateofmeeting)</f>
        <v>0</v>
      </c>
      <c r="G7" s="1014"/>
      <c r="H7" s="1014"/>
      <c r="I7" s="1014"/>
    </row>
    <row r="8" spans="1:9" ht="15">
      <c r="A8" s="971" t="s">
        <v>727</v>
      </c>
      <c r="B8" s="971"/>
      <c r="C8" s="971"/>
      <c r="D8" s="971"/>
      <c r="E8" s="971"/>
      <c r="F8" s="971"/>
      <c r="G8" s="971"/>
      <c r="H8" s="971"/>
      <c r="I8" s="971"/>
    </row>
    <row r="9" spans="1:9" ht="15">
      <c r="A9" s="455" t="s">
        <v>728</v>
      </c>
      <c r="B9" s="961">
        <f>(nameofroom_building_physicallocation)</f>
        <v>0</v>
      </c>
      <c r="C9" s="961"/>
      <c r="D9" s="961"/>
      <c r="E9" s="961"/>
      <c r="F9" s="961"/>
      <c r="G9" s="961"/>
      <c r="H9" s="961"/>
      <c r="I9" s="961"/>
    </row>
    <row r="10" spans="1:9" ht="15">
      <c r="A10" s="971" t="s">
        <v>729</v>
      </c>
      <c r="B10" s="971"/>
      <c r="C10" s="971"/>
      <c r="D10" s="971"/>
      <c r="E10" s="971"/>
      <c r="F10" s="971"/>
      <c r="G10" s="971"/>
      <c r="H10" s="971"/>
      <c r="I10" s="971"/>
    </row>
    <row r="11" spans="1:9" ht="15">
      <c r="A11" s="961">
        <f>(city_state)</f>
        <v>0</v>
      </c>
      <c r="B11" s="961"/>
      <c r="C11" s="961"/>
      <c r="D11" s="961"/>
      <c r="E11" s="961"/>
      <c r="F11" s="961"/>
      <c r="G11" s="961"/>
      <c r="H11" s="961"/>
      <c r="I11" s="961"/>
    </row>
    <row r="12" spans="1:9" ht="15">
      <c r="A12" s="968" t="s">
        <v>730</v>
      </c>
      <c r="B12" s="968"/>
      <c r="C12" s="968"/>
      <c r="D12" s="968"/>
      <c r="E12" s="968"/>
      <c r="F12" s="968"/>
      <c r="G12" s="968"/>
      <c r="H12" s="968"/>
      <c r="I12" s="968"/>
    </row>
    <row r="13" spans="1:9" ht="15">
      <c r="A13" s="957"/>
      <c r="B13" s="957"/>
      <c r="C13" s="957"/>
      <c r="D13" s="957"/>
      <c r="E13" s="957"/>
      <c r="F13" s="957"/>
      <c r="G13" s="957"/>
      <c r="H13" s="957"/>
      <c r="I13" s="957"/>
    </row>
    <row r="14" spans="1:9" ht="14.25">
      <c r="A14" s="972" t="s">
        <v>860</v>
      </c>
      <c r="B14" s="972"/>
      <c r="C14" s="972"/>
      <c r="D14" s="972"/>
      <c r="E14" s="972"/>
      <c r="F14" s="972"/>
      <c r="G14" s="972"/>
      <c r="H14" s="972"/>
      <c r="I14" s="972"/>
    </row>
    <row r="15" spans="1:9" ht="14.25">
      <c r="A15" s="972" t="s">
        <v>861</v>
      </c>
      <c r="B15" s="972"/>
      <c r="C15" s="972"/>
      <c r="D15" s="972"/>
      <c r="E15" s="972"/>
      <c r="F15" s="972"/>
      <c r="G15" s="972"/>
      <c r="H15" s="972"/>
      <c r="I15" s="972"/>
    </row>
    <row r="16" spans="1:9" ht="14.25">
      <c r="A16" s="972" t="s">
        <v>862</v>
      </c>
      <c r="B16" s="972"/>
      <c r="C16" s="972"/>
      <c r="D16" s="972"/>
      <c r="E16" s="972"/>
      <c r="F16" s="972"/>
      <c r="G16" s="972"/>
      <c r="H16" s="972"/>
      <c r="I16" s="972"/>
    </row>
    <row r="17" spans="1:9" ht="14.25">
      <c r="A17" s="972" t="s">
        <v>863</v>
      </c>
      <c r="B17" s="972"/>
      <c r="C17" s="972"/>
      <c r="D17" s="972"/>
      <c r="E17" s="972"/>
      <c r="F17" s="972"/>
      <c r="G17" s="972"/>
      <c r="H17" s="972"/>
      <c r="I17" s="972"/>
    </row>
    <row r="18" spans="1:9" ht="14.25">
      <c r="A18" s="972" t="s">
        <v>864</v>
      </c>
      <c r="B18" s="972"/>
      <c r="C18" s="972"/>
      <c r="D18" s="972"/>
      <c r="E18" s="972"/>
      <c r="F18" s="972"/>
      <c r="G18" s="972"/>
      <c r="H18" s="972"/>
      <c r="I18" s="972"/>
    </row>
    <row r="19" spans="1:9" ht="14.25">
      <c r="A19" s="972" t="s">
        <v>865</v>
      </c>
      <c r="B19" s="972"/>
      <c r="C19" s="972"/>
      <c r="D19" s="972"/>
      <c r="E19" s="972"/>
      <c r="F19" s="972"/>
      <c r="G19" s="972"/>
      <c r="H19" s="972"/>
      <c r="I19" s="972"/>
    </row>
    <row r="20" spans="1:9" ht="14.25">
      <c r="A20" s="972" t="s">
        <v>866</v>
      </c>
      <c r="B20" s="972"/>
      <c r="C20" s="972"/>
      <c r="D20" s="972"/>
      <c r="E20" s="972"/>
      <c r="F20" s="972"/>
      <c r="G20" s="972"/>
      <c r="H20" s="972"/>
      <c r="I20" s="972"/>
    </row>
    <row r="21" spans="1:9" ht="14.25">
      <c r="A21" s="972" t="s">
        <v>867</v>
      </c>
      <c r="B21" s="972"/>
      <c r="C21" s="972"/>
      <c r="D21" s="972"/>
      <c r="E21" s="972"/>
      <c r="F21" s="972"/>
      <c r="G21" s="972"/>
      <c r="H21" s="972"/>
      <c r="I21" s="972"/>
    </row>
    <row r="22" spans="1:9" ht="14.25">
      <c r="A22" s="972" t="s">
        <v>868</v>
      </c>
      <c r="B22" s="972"/>
      <c r="C22" s="972"/>
      <c r="D22" s="972"/>
      <c r="E22" s="972"/>
      <c r="F22" s="972"/>
      <c r="G22" s="972"/>
      <c r="H22" s="972"/>
      <c r="I22" s="972"/>
    </row>
    <row r="23" spans="1:9" ht="15">
      <c r="A23" s="957"/>
      <c r="B23" s="957"/>
      <c r="C23" s="957"/>
      <c r="D23" s="957"/>
      <c r="E23" s="957"/>
      <c r="F23" s="957"/>
      <c r="G23" s="957"/>
      <c r="H23" s="957"/>
      <c r="I23" s="957"/>
    </row>
    <row r="24" spans="1:9" ht="15">
      <c r="A24" s="957" t="s">
        <v>733</v>
      </c>
      <c r="B24" s="957"/>
      <c r="C24" s="957"/>
      <c r="D24" s="957"/>
      <c r="E24" s="957"/>
      <c r="F24" s="957"/>
      <c r="G24" s="957"/>
      <c r="H24" s="957"/>
      <c r="I24" s="957"/>
    </row>
    <row r="25" spans="1:9" ht="15">
      <c r="A25" s="957" t="s">
        <v>734</v>
      </c>
      <c r="B25" s="957"/>
      <c r="C25" s="957"/>
      <c r="D25" s="957"/>
      <c r="E25" s="957"/>
      <c r="F25" s="957"/>
      <c r="G25" s="957"/>
      <c r="H25" s="957"/>
      <c r="I25" s="957"/>
    </row>
    <row r="26" spans="1:9" ht="15">
      <c r="A26" s="957" t="s">
        <v>735</v>
      </c>
      <c r="B26" s="957"/>
      <c r="C26" s="957"/>
      <c r="D26" s="957"/>
      <c r="E26" s="957"/>
      <c r="F26" s="957"/>
      <c r="G26" s="957"/>
      <c r="H26" s="957"/>
      <c r="I26" s="957"/>
    </row>
    <row r="27" spans="1:9" ht="15">
      <c r="A27" s="983"/>
      <c r="B27" s="983"/>
      <c r="C27" s="983"/>
      <c r="D27" s="983"/>
      <c r="E27" s="983"/>
      <c r="F27" s="983"/>
      <c r="G27" s="983"/>
      <c r="H27" s="983"/>
      <c r="I27" s="983"/>
    </row>
    <row r="28" spans="1:9" ht="15">
      <c r="A28" s="957" t="s">
        <v>869</v>
      </c>
      <c r="B28" s="957"/>
      <c r="C28" s="957"/>
      <c r="D28" s="486"/>
      <c r="E28" s="970" t="s">
        <v>737</v>
      </c>
      <c r="F28" s="970"/>
      <c r="G28" s="970"/>
      <c r="H28" s="970"/>
      <c r="I28" s="970"/>
    </row>
    <row r="29" spans="1:9" ht="29.25" customHeight="1">
      <c r="A29" s="984" t="s">
        <v>738</v>
      </c>
      <c r="B29" s="984"/>
      <c r="C29" s="984"/>
      <c r="D29" s="492"/>
      <c r="E29" s="985" t="s">
        <v>870</v>
      </c>
      <c r="F29" s="985"/>
      <c r="G29" s="985"/>
      <c r="H29" s="985"/>
      <c r="I29" s="985"/>
    </row>
    <row r="30" spans="1:9" ht="15">
      <c r="A30" s="961"/>
      <c r="B30" s="961"/>
      <c r="C30" s="961"/>
      <c r="D30" s="961"/>
      <c r="E30" s="961"/>
      <c r="F30" s="961"/>
      <c r="G30" s="961"/>
      <c r="H30" s="961"/>
      <c r="I30" s="961"/>
    </row>
    <row r="31" spans="1:9" ht="14.25">
      <c r="A31" s="959" t="s">
        <v>750</v>
      </c>
      <c r="B31" s="959"/>
      <c r="C31" s="959"/>
      <c r="D31" s="959"/>
      <c r="E31" s="959"/>
      <c r="F31" s="959"/>
      <c r="G31" s="959"/>
      <c r="H31" s="959"/>
      <c r="I31" s="959"/>
    </row>
    <row r="32" spans="1:9" ht="14.25">
      <c r="A32" s="959" t="s">
        <v>751</v>
      </c>
      <c r="B32" s="959"/>
      <c r="C32" s="959"/>
      <c r="D32" s="959"/>
      <c r="E32" s="959"/>
      <c r="F32" s="959"/>
      <c r="G32" s="959"/>
      <c r="H32" s="959"/>
      <c r="I32" s="959"/>
    </row>
    <row r="33" spans="1:9" ht="15">
      <c r="A33" s="971"/>
      <c r="B33" s="971"/>
      <c r="C33" s="971"/>
      <c r="D33" s="971"/>
      <c r="E33" s="971"/>
      <c r="F33" s="971"/>
      <c r="G33" s="971"/>
      <c r="H33" s="971"/>
      <c r="I33" s="971"/>
    </row>
    <row r="34" spans="1:9" ht="15">
      <c r="A34" s="971"/>
      <c r="B34" s="971"/>
      <c r="C34" s="971"/>
      <c r="D34" s="971"/>
      <c r="E34" s="477" t="s">
        <v>752</v>
      </c>
      <c r="F34" s="455"/>
      <c r="G34" s="477" t="s">
        <v>753</v>
      </c>
      <c r="H34" s="971"/>
      <c r="I34" s="971"/>
    </row>
    <row r="35" spans="1:9" ht="15">
      <c r="A35" s="957" t="s">
        <v>871</v>
      </c>
      <c r="B35" s="957"/>
      <c r="C35" s="957"/>
      <c r="D35" s="957"/>
      <c r="E35" s="486" t="s">
        <v>565</v>
      </c>
      <c r="F35" s="456" t="s">
        <v>565</v>
      </c>
      <c r="G35" s="486"/>
      <c r="H35" s="971"/>
      <c r="I35" s="971"/>
    </row>
    <row r="36" spans="1:9" ht="15">
      <c r="A36" s="957" t="s">
        <v>872</v>
      </c>
      <c r="B36" s="957"/>
      <c r="C36" s="957"/>
      <c r="D36" s="957"/>
      <c r="E36" s="486" t="s">
        <v>565</v>
      </c>
      <c r="F36" s="456" t="s">
        <v>565</v>
      </c>
      <c r="G36" s="492"/>
      <c r="H36" s="971"/>
      <c r="I36" s="971"/>
    </row>
    <row r="37" spans="1:9" ht="15">
      <c r="A37" s="957" t="s">
        <v>873</v>
      </c>
      <c r="B37" s="957"/>
      <c r="C37" s="957"/>
      <c r="D37" s="957"/>
      <c r="E37" s="486" t="s">
        <v>565</v>
      </c>
      <c r="F37" s="456" t="s">
        <v>565</v>
      </c>
      <c r="G37" s="492"/>
      <c r="H37" s="971"/>
      <c r="I37" s="971"/>
    </row>
    <row r="38" spans="1:9" ht="15">
      <c r="A38" s="957" t="s">
        <v>874</v>
      </c>
      <c r="B38" s="957"/>
      <c r="C38" s="957"/>
      <c r="D38" s="957"/>
      <c r="E38" s="486" t="s">
        <v>565</v>
      </c>
      <c r="F38" s="456" t="s">
        <v>565</v>
      </c>
      <c r="G38" s="492"/>
      <c r="H38" s="971"/>
      <c r="I38" s="971"/>
    </row>
    <row r="39" spans="1:9" ht="15">
      <c r="A39" s="971"/>
      <c r="B39" s="971"/>
      <c r="C39" s="971"/>
      <c r="D39" s="971"/>
      <c r="E39" s="971"/>
      <c r="F39" s="971"/>
      <c r="G39" s="971"/>
      <c r="H39" s="971"/>
      <c r="I39" s="971"/>
    </row>
    <row r="40" spans="1:9" ht="15">
      <c r="A40" s="957" t="s">
        <v>875</v>
      </c>
      <c r="B40" s="957"/>
      <c r="C40" s="957"/>
      <c r="D40" s="957"/>
      <c r="E40" s="957"/>
      <c r="F40" s="957"/>
      <c r="G40" s="957"/>
      <c r="H40" s="957"/>
      <c r="I40" s="957"/>
    </row>
    <row r="41" spans="1:9" ht="15">
      <c r="A41" s="957" t="s">
        <v>876</v>
      </c>
      <c r="B41" s="957"/>
      <c r="C41" s="957"/>
      <c r="D41" s="957"/>
      <c r="E41" s="957"/>
      <c r="F41" s="957"/>
      <c r="G41" s="957"/>
      <c r="H41" s="957"/>
      <c r="I41" s="957"/>
    </row>
    <row r="42" spans="1:9" ht="15">
      <c r="A42" s="957" t="s">
        <v>877</v>
      </c>
      <c r="B42" s="957"/>
      <c r="C42" s="957"/>
      <c r="D42" s="957"/>
      <c r="E42" s="957"/>
      <c r="F42" s="957"/>
      <c r="G42" s="957"/>
      <c r="H42" s="957"/>
      <c r="I42" s="957"/>
    </row>
    <row r="43" spans="1:13" ht="15">
      <c r="A43" s="957" t="s">
        <v>878</v>
      </c>
      <c r="B43" s="969"/>
      <c r="C43" s="969"/>
      <c r="D43" s="969"/>
      <c r="E43" s="969"/>
      <c r="F43" s="969"/>
      <c r="G43" s="969"/>
      <c r="H43" s="969"/>
      <c r="I43" s="969"/>
      <c r="J43" s="232"/>
      <c r="K43" s="232"/>
      <c r="L43" s="232"/>
      <c r="M43" s="232"/>
    </row>
    <row r="44" spans="1:9" ht="15">
      <c r="A44" s="957"/>
      <c r="B44" s="957"/>
      <c r="C44" s="957"/>
      <c r="D44" s="957"/>
      <c r="E44" s="957"/>
      <c r="F44" s="957"/>
      <c r="G44" s="957"/>
      <c r="H44" s="957"/>
      <c r="I44" s="957"/>
    </row>
    <row r="45" spans="1:9" ht="15">
      <c r="A45" s="957"/>
      <c r="B45" s="957"/>
      <c r="C45" s="957"/>
      <c r="D45" s="957"/>
      <c r="E45" s="957"/>
      <c r="F45" s="957"/>
      <c r="G45" s="957"/>
      <c r="H45" s="957"/>
      <c r="I45" s="957"/>
    </row>
    <row r="46" spans="1:9" ht="15">
      <c r="A46" s="473" t="s">
        <v>841</v>
      </c>
      <c r="B46" s="473"/>
      <c r="C46" s="473"/>
      <c r="D46" s="473"/>
      <c r="E46" s="473"/>
      <c r="F46" s="473"/>
      <c r="G46" s="473"/>
      <c r="H46" s="473"/>
      <c r="I46" s="473"/>
    </row>
    <row r="47" spans="1:9" ht="15">
      <c r="A47" s="473" t="s">
        <v>879</v>
      </c>
      <c r="B47" s="473"/>
      <c r="C47" s="473"/>
      <c r="D47" s="473"/>
      <c r="E47" s="473"/>
      <c r="F47" s="473"/>
      <c r="G47" s="473"/>
      <c r="H47" s="473"/>
      <c r="I47" s="473"/>
    </row>
    <row r="48" spans="1:9" ht="15">
      <c r="A48" s="473" t="s">
        <v>880</v>
      </c>
      <c r="B48" s="473"/>
      <c r="C48" s="473"/>
      <c r="D48" s="473"/>
      <c r="E48" s="473"/>
      <c r="F48" s="473"/>
      <c r="G48" s="473"/>
      <c r="H48" s="473"/>
      <c r="I48" s="473"/>
    </row>
    <row r="49" spans="1:9" ht="15">
      <c r="A49" s="973" t="s">
        <v>679</v>
      </c>
      <c r="B49" s="973"/>
      <c r="C49" s="973"/>
      <c r="D49" s="973"/>
      <c r="E49" s="973"/>
      <c r="F49" s="973"/>
      <c r="G49" s="973"/>
      <c r="H49" s="973"/>
      <c r="I49" s="973"/>
    </row>
    <row r="50" spans="1:9" ht="14.25">
      <c r="A50" s="974" t="s">
        <v>584</v>
      </c>
      <c r="B50" s="974"/>
      <c r="C50" s="974"/>
      <c r="D50" s="974"/>
      <c r="E50" s="974"/>
      <c r="F50" s="974"/>
      <c r="G50" s="974"/>
      <c r="H50" s="974"/>
      <c r="I50" s="974"/>
    </row>
    <row r="51" spans="1:9" ht="15">
      <c r="A51" s="973" t="s">
        <v>881</v>
      </c>
      <c r="B51" s="973"/>
      <c r="C51" s="973"/>
      <c r="D51" s="973"/>
      <c r="E51" s="973"/>
      <c r="F51" s="973"/>
      <c r="G51" s="973"/>
      <c r="H51" s="973"/>
      <c r="I51" s="973"/>
    </row>
    <row r="52" spans="1:9" ht="15">
      <c r="A52" s="973"/>
      <c r="B52" s="973"/>
      <c r="C52" s="973"/>
      <c r="D52" s="973"/>
      <c r="E52" s="973"/>
      <c r="F52" s="973"/>
      <c r="G52" s="973"/>
      <c r="H52" s="973"/>
      <c r="I52" s="973"/>
    </row>
  </sheetData>
  <sheetProtection password="CCA6" sheet="1" selectLockedCells="1"/>
  <mergeCells count="58">
    <mergeCell ref="A49:I49"/>
    <mergeCell ref="A35:D35"/>
    <mergeCell ref="H35:I35"/>
    <mergeCell ref="A36:D36"/>
    <mergeCell ref="H36:I36"/>
    <mergeCell ref="A37:D37"/>
    <mergeCell ref="H37:I37"/>
    <mergeCell ref="A45:I45"/>
    <mergeCell ref="A44:I44"/>
    <mergeCell ref="A50:I50"/>
    <mergeCell ref="A51:I51"/>
    <mergeCell ref="A52:I52"/>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76"/>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3" customWidth="1"/>
    <col min="2" max="2" width="15.16015625" style="3" customWidth="1"/>
    <col min="3" max="3" width="2.33203125" style="3" customWidth="1"/>
    <col min="4" max="4" width="14.33203125" style="3" customWidth="1"/>
    <col min="5" max="5" width="2.33203125" style="3" customWidth="1"/>
    <col min="6" max="6" width="14" style="3" customWidth="1"/>
    <col min="7" max="7" width="2.33203125" style="3" customWidth="1"/>
    <col min="8" max="8" width="14" style="3" customWidth="1"/>
    <col min="9" max="9" width="2.33203125" style="3" customWidth="1"/>
    <col min="10" max="10" width="14.66015625" style="3" customWidth="1"/>
    <col min="11" max="11" width="7.66015625" style="3" customWidth="1"/>
    <col min="12" max="12" width="6.83203125" style="3" customWidth="1"/>
    <col min="13" max="16384" width="9.33203125" style="3" customWidth="1"/>
  </cols>
  <sheetData>
    <row r="1" spans="1:12" ht="12.75">
      <c r="A1" s="975"/>
      <c r="B1" s="975"/>
      <c r="C1" s="975"/>
      <c r="D1" s="975"/>
      <c r="E1" s="975"/>
      <c r="F1" s="975"/>
      <c r="G1" s="975"/>
      <c r="H1" s="975"/>
      <c r="I1" s="975"/>
      <c r="J1" s="975"/>
      <c r="K1" s="975"/>
      <c r="L1" s="975"/>
    </row>
    <row r="2" spans="1:12" ht="12.75">
      <c r="A2" s="975"/>
      <c r="B2" s="975"/>
      <c r="C2" s="975"/>
      <c r="D2" s="975"/>
      <c r="E2" s="975"/>
      <c r="F2" s="975"/>
      <c r="G2" s="975"/>
      <c r="H2" s="975"/>
      <c r="I2" s="975"/>
      <c r="J2" s="975"/>
      <c r="K2" s="975"/>
      <c r="L2" s="975"/>
    </row>
    <row r="3" spans="1:12" ht="15.75">
      <c r="A3" s="947" t="s">
        <v>882</v>
      </c>
      <c r="B3" s="947"/>
      <c r="C3" s="947"/>
      <c r="D3" s="947"/>
      <c r="E3" s="947"/>
      <c r="F3" s="947"/>
      <c r="G3" s="947"/>
      <c r="H3" s="947"/>
      <c r="I3" s="947"/>
      <c r="J3" s="947"/>
      <c r="K3" s="947"/>
      <c r="L3" s="947"/>
    </row>
    <row r="4" spans="1:12" ht="15.75">
      <c r="A4" s="947"/>
      <c r="B4" s="947"/>
      <c r="C4" s="947"/>
      <c r="D4" s="947"/>
      <c r="E4" s="947"/>
      <c r="F4" s="947"/>
      <c r="G4" s="947"/>
      <c r="H4" s="947"/>
      <c r="I4" s="947"/>
      <c r="J4" s="947"/>
      <c r="K4" s="947"/>
      <c r="L4" s="947"/>
    </row>
    <row r="5" spans="1:12" ht="15.75">
      <c r="A5" s="1015" t="s">
        <v>762</v>
      </c>
      <c r="B5" s="1015"/>
      <c r="C5" s="1015"/>
      <c r="D5" s="1015"/>
      <c r="E5" s="1015"/>
      <c r="F5" s="1015"/>
      <c r="G5" s="1015"/>
      <c r="H5" s="499" t="s">
        <v>565</v>
      </c>
      <c r="I5" s="947"/>
      <c r="J5" s="947"/>
      <c r="K5" s="947"/>
      <c r="L5" s="947"/>
    </row>
    <row r="6" spans="1:12" ht="15.75">
      <c r="A6" s="1015" t="s">
        <v>763</v>
      </c>
      <c r="B6" s="1015"/>
      <c r="C6" s="947"/>
      <c r="D6" s="947"/>
      <c r="E6" s="947"/>
      <c r="F6" s="947"/>
      <c r="G6" s="947"/>
      <c r="H6" s="947"/>
      <c r="I6" s="947"/>
      <c r="J6" s="947"/>
      <c r="K6" s="947"/>
      <c r="L6" s="947"/>
    </row>
    <row r="7" spans="1:12" ht="15.75">
      <c r="A7" s="1018"/>
      <c r="B7" s="1018"/>
      <c r="C7" s="1018"/>
      <c r="D7" s="1018"/>
      <c r="E7" s="1018"/>
      <c r="F7" s="1018"/>
      <c r="G7" s="1018"/>
      <c r="H7" s="1018"/>
      <c r="I7" s="1018"/>
      <c r="J7" s="1018"/>
      <c r="K7" s="1018"/>
      <c r="L7" s="1018"/>
    </row>
    <row r="8" spans="1:12" ht="15.75">
      <c r="A8" s="947" t="s">
        <v>764</v>
      </c>
      <c r="B8" s="947"/>
      <c r="C8" s="947"/>
      <c r="D8" s="947"/>
      <c r="E8" s="947"/>
      <c r="F8" s="947"/>
      <c r="G8" s="947"/>
      <c r="H8" s="947"/>
      <c r="I8" s="947"/>
      <c r="J8" s="947"/>
      <c r="K8" s="947"/>
      <c r="L8" s="947"/>
    </row>
    <row r="9" spans="1:12" ht="48.75" customHeight="1">
      <c r="A9" s="520"/>
      <c r="B9" s="521" t="s">
        <v>765</v>
      </c>
      <c r="C9" s="522"/>
      <c r="D9" s="523" t="s">
        <v>766</v>
      </c>
      <c r="E9" s="524"/>
      <c r="F9" s="525" t="s">
        <v>767</v>
      </c>
      <c r="G9" s="526"/>
      <c r="H9" s="523" t="s">
        <v>768</v>
      </c>
      <c r="I9" s="520"/>
      <c r="J9" s="523" t="s">
        <v>769</v>
      </c>
      <c r="K9" s="520"/>
      <c r="L9" s="520"/>
    </row>
    <row r="10" spans="1:12" ht="15.75">
      <c r="A10" s="520" t="s">
        <v>770</v>
      </c>
      <c r="B10" s="499" t="s">
        <v>565</v>
      </c>
      <c r="C10" s="520"/>
      <c r="D10" s="499" t="s">
        <v>565</v>
      </c>
      <c r="E10" s="520"/>
      <c r="F10" s="499" t="s">
        <v>565</v>
      </c>
      <c r="G10" s="520"/>
      <c r="H10" s="499" t="s">
        <v>565</v>
      </c>
      <c r="I10" s="520"/>
      <c r="J10" s="499" t="s">
        <v>565</v>
      </c>
      <c r="K10" s="520"/>
      <c r="L10" s="520"/>
    </row>
    <row r="11" spans="1:12" ht="110.25">
      <c r="A11" s="522" t="s">
        <v>772</v>
      </c>
      <c r="B11" s="500" t="s">
        <v>565</v>
      </c>
      <c r="C11" s="527"/>
      <c r="D11" s="500" t="s">
        <v>565</v>
      </c>
      <c r="E11" s="527"/>
      <c r="F11" s="500" t="s">
        <v>565</v>
      </c>
      <c r="G11" s="527"/>
      <c r="H11" s="502" t="s">
        <v>565</v>
      </c>
      <c r="I11" s="520"/>
      <c r="J11" s="500" t="s">
        <v>565</v>
      </c>
      <c r="K11" s="520"/>
      <c r="L11" s="520"/>
    </row>
    <row r="12" spans="1:12" ht="15.75">
      <c r="A12" s="520" t="s">
        <v>773</v>
      </c>
      <c r="B12" s="499" t="s">
        <v>565</v>
      </c>
      <c r="C12" s="520"/>
      <c r="D12" s="499" t="s">
        <v>565</v>
      </c>
      <c r="E12" s="520"/>
      <c r="F12" s="499" t="s">
        <v>565</v>
      </c>
      <c r="G12" s="520"/>
      <c r="H12" s="503" t="s">
        <v>565</v>
      </c>
      <c r="I12" s="520"/>
      <c r="J12" s="499" t="s">
        <v>565</v>
      </c>
      <c r="K12" s="520"/>
      <c r="L12" s="520"/>
    </row>
    <row r="13" spans="1:12" ht="15.75">
      <c r="A13" s="1019"/>
      <c r="B13" s="1019"/>
      <c r="C13" s="1019"/>
      <c r="D13" s="1019"/>
      <c r="E13" s="1019"/>
      <c r="F13" s="1019"/>
      <c r="G13" s="1019"/>
      <c r="H13" s="1019"/>
      <c r="I13" s="1019"/>
      <c r="J13" s="1019"/>
      <c r="K13" s="1019"/>
      <c r="L13" s="1019"/>
    </row>
    <row r="14" spans="1:12" ht="15.75">
      <c r="A14" s="1017" t="s">
        <v>774</v>
      </c>
      <c r="B14" s="1017"/>
      <c r="C14" s="1017"/>
      <c r="D14" s="1017"/>
      <c r="E14" s="1017"/>
      <c r="F14" s="1017"/>
      <c r="G14" s="1017"/>
      <c r="H14" s="1017"/>
      <c r="I14" s="1017"/>
      <c r="J14" s="1017"/>
      <c r="K14" s="1017"/>
      <c r="L14" s="1017"/>
    </row>
    <row r="15" spans="1:12" ht="15.75">
      <c r="A15" s="1017" t="s">
        <v>775</v>
      </c>
      <c r="B15" s="1017"/>
      <c r="C15" s="1017"/>
      <c r="D15" s="1017"/>
      <c r="E15" s="1017"/>
      <c r="F15" s="1017"/>
      <c r="G15" s="1017"/>
      <c r="H15" s="1017"/>
      <c r="I15" s="1017"/>
      <c r="J15" s="1017"/>
      <c r="K15" s="1017"/>
      <c r="L15" s="1017"/>
    </row>
    <row r="16" spans="1:12" ht="15.75">
      <c r="A16" s="1018"/>
      <c r="B16" s="1018"/>
      <c r="C16" s="1018"/>
      <c r="D16" s="1018"/>
      <c r="E16" s="1018"/>
      <c r="F16" s="1018"/>
      <c r="G16" s="1018"/>
      <c r="H16" s="1018"/>
      <c r="I16" s="1018"/>
      <c r="J16" s="1018"/>
      <c r="K16" s="1018"/>
      <c r="L16" s="1018"/>
    </row>
    <row r="17" spans="1:12" ht="15.75" customHeight="1">
      <c r="A17" s="1016" t="s">
        <v>776</v>
      </c>
      <c r="B17" s="1016"/>
      <c r="C17" s="1016"/>
      <c r="D17" s="1016"/>
      <c r="E17" s="1016"/>
      <c r="F17" s="1016"/>
      <c r="G17" s="1016"/>
      <c r="H17" s="1016"/>
      <c r="I17" s="1016"/>
      <c r="J17" s="1016"/>
      <c r="K17" s="1016"/>
      <c r="L17" s="1016"/>
    </row>
    <row r="18" spans="1:12" ht="15.75">
      <c r="A18" s="1019"/>
      <c r="B18" s="1019"/>
      <c r="C18" s="1019"/>
      <c r="D18" s="1019"/>
      <c r="E18" s="1019"/>
      <c r="F18" s="1019"/>
      <c r="G18" s="1019"/>
      <c r="H18" s="443" t="s">
        <v>777</v>
      </c>
      <c r="I18" s="520"/>
      <c r="J18" s="443" t="s">
        <v>778</v>
      </c>
      <c r="K18" s="1019"/>
      <c r="L18" s="1019"/>
    </row>
    <row r="19" spans="1:12" ht="15.75">
      <c r="A19" s="1017" t="s">
        <v>779</v>
      </c>
      <c r="B19" s="1017"/>
      <c r="C19" s="1017"/>
      <c r="D19" s="1017"/>
      <c r="E19" s="1017"/>
      <c r="F19" s="1017"/>
      <c r="G19" s="520"/>
      <c r="H19" s="499" t="s">
        <v>565</v>
      </c>
      <c r="I19" s="520"/>
      <c r="J19" s="499" t="s">
        <v>565</v>
      </c>
      <c r="K19" s="1019"/>
      <c r="L19" s="1019"/>
    </row>
    <row r="20" spans="1:12" ht="15.75">
      <c r="A20" s="1017" t="s">
        <v>780</v>
      </c>
      <c r="B20" s="1017"/>
      <c r="C20" s="1017"/>
      <c r="D20" s="1017"/>
      <c r="E20" s="1017"/>
      <c r="F20" s="1017"/>
      <c r="G20" s="520"/>
      <c r="H20" s="499" t="s">
        <v>565</v>
      </c>
      <c r="I20" s="520"/>
      <c r="J20" s="499" t="s">
        <v>565</v>
      </c>
      <c r="K20" s="1019"/>
      <c r="L20" s="1019"/>
    </row>
    <row r="21" spans="1:12" ht="15.75">
      <c r="A21" s="1017" t="s">
        <v>781</v>
      </c>
      <c r="B21" s="1017"/>
      <c r="C21" s="1017"/>
      <c r="D21" s="1017"/>
      <c r="E21" s="1017"/>
      <c r="F21" s="1017"/>
      <c r="G21" s="520"/>
      <c r="H21" s="499" t="s">
        <v>565</v>
      </c>
      <c r="I21" s="520"/>
      <c r="J21" s="499" t="s">
        <v>565</v>
      </c>
      <c r="K21" s="1019"/>
      <c r="L21" s="1019"/>
    </row>
    <row r="22" spans="1:12" ht="15.75">
      <c r="A22" s="1017" t="s">
        <v>782</v>
      </c>
      <c r="B22" s="1017"/>
      <c r="C22" s="1017"/>
      <c r="D22" s="1017"/>
      <c r="E22" s="1017"/>
      <c r="F22" s="1017"/>
      <c r="G22" s="528"/>
      <c r="H22" s="499" t="s">
        <v>565</v>
      </c>
      <c r="I22" s="528"/>
      <c r="J22" s="499" t="s">
        <v>565</v>
      </c>
      <c r="K22" s="947"/>
      <c r="L22" s="947"/>
    </row>
    <row r="23" spans="1:12" ht="15.75">
      <c r="A23" s="1017" t="s">
        <v>783</v>
      </c>
      <c r="B23" s="1017"/>
      <c r="C23" s="1017"/>
      <c r="D23" s="1017"/>
      <c r="E23" s="1017"/>
      <c r="F23" s="1017"/>
      <c r="G23" s="520"/>
      <c r="H23" s="520"/>
      <c r="I23" s="520"/>
      <c r="J23" s="499" t="s">
        <v>565</v>
      </c>
      <c r="K23" s="1019"/>
      <c r="L23" s="1019"/>
    </row>
    <row r="24" spans="1:12" ht="15.75">
      <c r="A24" s="1019"/>
      <c r="B24" s="1019"/>
      <c r="C24" s="1019"/>
      <c r="D24" s="1019"/>
      <c r="E24" s="1019"/>
      <c r="F24" s="1019"/>
      <c r="G24" s="1019"/>
      <c r="H24" s="1019"/>
      <c r="I24" s="1019"/>
      <c r="J24" s="1019"/>
      <c r="K24" s="1019"/>
      <c r="L24" s="1019"/>
    </row>
    <row r="25" spans="1:12" ht="15.75">
      <c r="A25" s="1017" t="s">
        <v>784</v>
      </c>
      <c r="B25" s="1017"/>
      <c r="C25" s="1017"/>
      <c r="D25" s="1017"/>
      <c r="E25" s="1017"/>
      <c r="F25" s="1017"/>
      <c r="G25" s="1017"/>
      <c r="H25" s="1017"/>
      <c r="I25" s="1017"/>
      <c r="J25" s="1017"/>
      <c r="K25" s="1017"/>
      <c r="L25" s="1017"/>
    </row>
    <row r="26" spans="1:12" ht="15.75">
      <c r="A26" s="1017" t="s">
        <v>785</v>
      </c>
      <c r="B26" s="1017"/>
      <c r="C26" s="1017"/>
      <c r="D26" s="1017"/>
      <c r="E26" s="1017"/>
      <c r="F26" s="1017"/>
      <c r="G26" s="1017"/>
      <c r="H26" s="1017"/>
      <c r="I26" s="1017"/>
      <c r="J26" s="1017"/>
      <c r="K26" s="1017"/>
      <c r="L26" s="1017"/>
    </row>
    <row r="27" spans="1:12" ht="15.75">
      <c r="A27" s="1017" t="s">
        <v>786</v>
      </c>
      <c r="B27" s="1017"/>
      <c r="C27" s="1017"/>
      <c r="D27" s="1017"/>
      <c r="E27" s="1017"/>
      <c r="F27" s="1017"/>
      <c r="G27" s="1017"/>
      <c r="H27" s="1017"/>
      <c r="I27" s="1017"/>
      <c r="J27" s="1017"/>
      <c r="K27" s="1017"/>
      <c r="L27" s="1017"/>
    </row>
    <row r="28" spans="1:12" ht="15.75">
      <c r="A28" s="1017" t="s">
        <v>787</v>
      </c>
      <c r="B28" s="1017"/>
      <c r="C28" s="1017"/>
      <c r="D28" s="1017"/>
      <c r="E28" s="1017"/>
      <c r="F28" s="1017"/>
      <c r="G28" s="1017"/>
      <c r="H28" s="1017"/>
      <c r="I28" s="1017"/>
      <c r="J28" s="1017"/>
      <c r="K28" s="1017"/>
      <c r="L28" s="1017"/>
    </row>
    <row r="29" spans="1:12" ht="15.75">
      <c r="A29" s="1021"/>
      <c r="B29" s="1021"/>
      <c r="C29" s="1021"/>
      <c r="D29" s="1021"/>
      <c r="E29" s="1021"/>
      <c r="F29" s="1021"/>
      <c r="G29" s="1021"/>
      <c r="H29" s="1021"/>
      <c r="I29" s="1021"/>
      <c r="J29" s="1021"/>
      <c r="K29" s="1021"/>
      <c r="L29" s="1021"/>
    </row>
    <row r="30" spans="1:12" ht="15.75">
      <c r="A30" s="1022" t="s">
        <v>883</v>
      </c>
      <c r="B30" s="1022"/>
      <c r="C30" s="1022"/>
      <c r="D30" s="1022"/>
      <c r="E30" s="1022"/>
      <c r="F30" s="1022"/>
      <c r="G30" s="1022"/>
      <c r="H30" s="1022"/>
      <c r="I30" s="1022"/>
      <c r="J30" s="1022"/>
      <c r="K30" s="1022"/>
      <c r="L30" s="1022"/>
    </row>
    <row r="31" spans="1:12" ht="15.75">
      <c r="A31" s="528" t="s">
        <v>884</v>
      </c>
      <c r="B31" s="993"/>
      <c r="C31" s="993"/>
      <c r="D31" s="1017" t="s">
        <v>699</v>
      </c>
      <c r="E31" s="1017"/>
      <c r="F31" s="1017"/>
      <c r="G31" s="1017"/>
      <c r="H31" s="1017"/>
      <c r="I31" s="1017"/>
      <c r="J31" s="1017"/>
      <c r="K31" s="1017"/>
      <c r="L31" s="1017"/>
    </row>
    <row r="32" spans="1:12" ht="15.75">
      <c r="A32" s="520"/>
      <c r="B32" s="1017" t="s">
        <v>885</v>
      </c>
      <c r="C32" s="1017"/>
      <c r="D32" s="1017"/>
      <c r="E32" s="1017"/>
      <c r="F32" s="1017"/>
      <c r="G32" s="1017"/>
      <c r="H32" s="1017"/>
      <c r="I32" s="1017"/>
      <c r="J32" s="1017"/>
      <c r="K32" s="1017"/>
      <c r="L32" s="1017"/>
    </row>
    <row r="33" spans="1:12" ht="15.75">
      <c r="A33" s="1017"/>
      <c r="B33" s="1017"/>
      <c r="C33" s="1017"/>
      <c r="D33" s="1017"/>
      <c r="E33" s="1017"/>
      <c r="F33" s="1017"/>
      <c r="G33" s="1017"/>
      <c r="H33" s="1017"/>
      <c r="I33" s="1017"/>
      <c r="J33" s="1017"/>
      <c r="K33" s="1017"/>
      <c r="L33" s="1017"/>
    </row>
    <row r="34" spans="1:12" ht="15.75">
      <c r="A34" s="1015" t="s">
        <v>886</v>
      </c>
      <c r="B34" s="1015"/>
      <c r="C34" s="1015"/>
      <c r="D34" s="1015"/>
      <c r="E34" s="1015"/>
      <c r="F34" s="1015"/>
      <c r="G34" s="1015"/>
      <c r="H34" s="1015"/>
      <c r="I34" s="1015"/>
      <c r="J34" s="1015"/>
      <c r="K34" s="1015"/>
      <c r="L34" s="1015"/>
    </row>
    <row r="35" spans="1:12" ht="15.75">
      <c r="A35" s="499"/>
      <c r="B35" s="1017" t="s">
        <v>699</v>
      </c>
      <c r="C35" s="1017"/>
      <c r="D35" s="1017"/>
      <c r="E35" s="1017"/>
      <c r="F35" s="1017"/>
      <c r="G35" s="1017"/>
      <c r="H35" s="1017"/>
      <c r="I35" s="1017"/>
      <c r="J35" s="1017"/>
      <c r="K35" s="1017"/>
      <c r="L35" s="1017"/>
    </row>
    <row r="36" spans="1:12" ht="15.75">
      <c r="A36" s="1017" t="s">
        <v>887</v>
      </c>
      <c r="B36" s="1017"/>
      <c r="C36" s="1019"/>
      <c r="D36" s="1019"/>
      <c r="E36" s="1019"/>
      <c r="F36" s="1019"/>
      <c r="G36" s="1019"/>
      <c r="H36" s="1019"/>
      <c r="I36" s="1019"/>
      <c r="J36" s="1019"/>
      <c r="K36" s="1019"/>
      <c r="L36" s="1019"/>
    </row>
    <row r="37" spans="1:12" ht="15.75">
      <c r="A37" s="1020"/>
      <c r="B37" s="1020"/>
      <c r="C37" s="1020"/>
      <c r="D37" s="1020"/>
      <c r="E37" s="1020"/>
      <c r="F37" s="1020"/>
      <c r="G37" s="1020"/>
      <c r="H37" s="1020"/>
      <c r="I37" s="1020"/>
      <c r="J37" s="1020"/>
      <c r="K37" s="1020"/>
      <c r="L37" s="1020"/>
    </row>
    <row r="38" spans="1:12" ht="15.75">
      <c r="A38" s="947" t="s">
        <v>792</v>
      </c>
      <c r="B38" s="947"/>
      <c r="C38" s="947"/>
      <c r="D38" s="947"/>
      <c r="E38" s="947"/>
      <c r="F38" s="947"/>
      <c r="G38" s="947"/>
      <c r="H38" s="947"/>
      <c r="I38" s="947"/>
      <c r="J38" s="947"/>
      <c r="K38" s="947"/>
      <c r="L38" s="947"/>
    </row>
    <row r="39" spans="1:12" ht="15.75">
      <c r="A39" s="1017" t="s">
        <v>793</v>
      </c>
      <c r="B39" s="1017"/>
      <c r="C39" s="1017"/>
      <c r="D39" s="1017"/>
      <c r="E39" s="1017"/>
      <c r="F39" s="1017"/>
      <c r="G39" s="1017"/>
      <c r="H39" s="1017"/>
      <c r="I39" s="1017"/>
      <c r="J39" s="1017"/>
      <c r="K39" s="1017"/>
      <c r="L39" s="1017"/>
    </row>
    <row r="40" spans="1:12" ht="15.75">
      <c r="A40" s="1017" t="s">
        <v>794</v>
      </c>
      <c r="B40" s="1017"/>
      <c r="C40" s="1017"/>
      <c r="D40" s="1017"/>
      <c r="E40" s="1017"/>
      <c r="F40" s="1017"/>
      <c r="G40" s="1017"/>
      <c r="H40" s="1017"/>
      <c r="I40" s="1017"/>
      <c r="J40" s="1017"/>
      <c r="K40" s="1017"/>
      <c r="L40" s="1017"/>
    </row>
    <row r="41" spans="1:12" ht="15.75">
      <c r="A41" s="1017" t="s">
        <v>795</v>
      </c>
      <c r="B41" s="1017"/>
      <c r="C41" s="1017"/>
      <c r="D41" s="1017"/>
      <c r="E41" s="1017"/>
      <c r="F41" s="1017"/>
      <c r="G41" s="1017"/>
      <c r="H41" s="1017"/>
      <c r="I41" s="1017"/>
      <c r="J41" s="1017"/>
      <c r="K41" s="1017"/>
      <c r="L41" s="1017"/>
    </row>
    <row r="42" spans="1:12" ht="15.75">
      <c r="A42" s="520"/>
      <c r="B42" s="1017" t="s">
        <v>796</v>
      </c>
      <c r="C42" s="1017"/>
      <c r="D42" s="1017"/>
      <c r="E42" s="1017"/>
      <c r="F42" s="1017"/>
      <c r="G42" s="1017"/>
      <c r="H42" s="1017"/>
      <c r="I42" s="520"/>
      <c r="J42" s="499" t="s">
        <v>565</v>
      </c>
      <c r="K42" s="520"/>
      <c r="L42" s="520"/>
    </row>
    <row r="43" spans="1:13" ht="15.75">
      <c r="A43" s="520"/>
      <c r="B43" s="1023" t="s">
        <v>797</v>
      </c>
      <c r="C43" s="1023"/>
      <c r="D43" s="1023"/>
      <c r="E43" s="1023"/>
      <c r="F43" s="1023"/>
      <c r="G43" s="1023"/>
      <c r="H43" s="1023"/>
      <c r="I43" s="529"/>
      <c r="J43" s="499" t="s">
        <v>565</v>
      </c>
      <c r="K43" s="529"/>
      <c r="L43" s="529"/>
      <c r="M43" s="232"/>
    </row>
    <row r="44" spans="1:12" ht="12.75" customHeight="1">
      <c r="A44" s="520"/>
      <c r="B44" s="520"/>
      <c r="C44" s="520"/>
      <c r="D44" s="520"/>
      <c r="E44" s="520"/>
      <c r="F44" s="520"/>
      <c r="G44" s="520"/>
      <c r="H44" s="520"/>
      <c r="I44" s="520"/>
      <c r="J44" s="520"/>
      <c r="K44" s="520"/>
      <c r="L44" s="520"/>
    </row>
    <row r="45" spans="1:12" ht="12.75" customHeight="1">
      <c r="A45" s="944" t="s">
        <v>888</v>
      </c>
      <c r="B45" s="944"/>
      <c r="C45" s="944"/>
      <c r="D45" s="944"/>
      <c r="E45" s="944"/>
      <c r="F45" s="944"/>
      <c r="G45" s="944"/>
      <c r="H45" s="944"/>
      <c r="I45" s="944"/>
      <c r="J45" s="944"/>
      <c r="K45" s="944"/>
      <c r="L45" s="944"/>
    </row>
    <row r="46" spans="1:12" ht="12.75" customHeight="1">
      <c r="A46" s="520"/>
      <c r="B46" s="520"/>
      <c r="C46" s="520"/>
      <c r="D46" s="520"/>
      <c r="E46" s="520"/>
      <c r="F46" s="520"/>
      <c r="G46" s="520"/>
      <c r="H46" s="520"/>
      <c r="I46" s="520"/>
      <c r="J46" s="520"/>
      <c r="K46" s="520"/>
      <c r="L46" s="520"/>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6"/>
  <sheetViews>
    <sheetView zoomScalePageLayoutView="0" workbookViewId="0" topLeftCell="A1">
      <selection activeCell="D26" sqref="D26"/>
    </sheetView>
  </sheetViews>
  <sheetFormatPr defaultColWidth="9.33203125" defaultRowHeight="12.75"/>
  <cols>
    <col min="1" max="1" width="5.5" style="3" customWidth="1"/>
    <col min="2" max="2" width="11" style="3" customWidth="1"/>
    <col min="3" max="3" width="12.5" style="3" customWidth="1"/>
    <col min="4" max="4" width="18.5" style="3" customWidth="1"/>
    <col min="5" max="5" width="16.3320312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2.75">
      <c r="A1" s="982" t="s">
        <v>889</v>
      </c>
      <c r="B1" s="982"/>
      <c r="C1" s="982"/>
      <c r="D1" s="982"/>
      <c r="E1" s="982"/>
      <c r="F1" s="982"/>
      <c r="G1" s="982"/>
      <c r="H1" s="982"/>
      <c r="I1" s="982"/>
    </row>
    <row r="2" spans="1:9" ht="15">
      <c r="A2" s="1025" t="s">
        <v>890</v>
      </c>
      <c r="B2" s="1025"/>
      <c r="C2" s="1025"/>
      <c r="D2" s="1025"/>
      <c r="E2" s="1025"/>
      <c r="F2" s="1025"/>
      <c r="G2" s="1025"/>
      <c r="H2" s="1025"/>
      <c r="I2" s="1025"/>
    </row>
    <row r="3" spans="1:9" ht="12.75">
      <c r="A3" s="491"/>
      <c r="B3" s="491"/>
      <c r="C3" s="491"/>
      <c r="D3" s="491"/>
      <c r="E3" s="491"/>
      <c r="F3" s="491"/>
      <c r="G3" s="491"/>
      <c r="H3" s="491"/>
      <c r="I3" s="491"/>
    </row>
    <row r="4" spans="1:9" ht="33">
      <c r="A4" s="978" t="s">
        <v>857</v>
      </c>
      <c r="B4" s="978"/>
      <c r="C4" s="978"/>
      <c r="D4" s="978"/>
      <c r="E4" s="978"/>
      <c r="F4" s="978"/>
      <c r="G4" s="978"/>
      <c r="H4" s="978"/>
      <c r="I4" s="978"/>
    </row>
    <row r="5" spans="1:9" ht="14.25" customHeight="1">
      <c r="A5" s="978" t="s">
        <v>891</v>
      </c>
      <c r="B5" s="978"/>
      <c r="C5" s="978"/>
      <c r="D5" s="978"/>
      <c r="E5" s="978"/>
      <c r="F5" s="978"/>
      <c r="G5" s="978"/>
      <c r="H5" s="978"/>
      <c r="I5" s="978"/>
    </row>
    <row r="6" spans="1:9" ht="14.25" customHeight="1">
      <c r="A6" s="978"/>
      <c r="B6" s="978"/>
      <c r="C6" s="978"/>
      <c r="D6" s="978"/>
      <c r="E6" s="978"/>
      <c r="F6" s="978"/>
      <c r="G6" s="978"/>
      <c r="H6" s="978"/>
      <c r="I6" s="978"/>
    </row>
    <row r="7" spans="1:9" ht="12.75">
      <c r="A7" s="975"/>
      <c r="B7" s="975"/>
      <c r="C7" s="975"/>
      <c r="D7" s="975"/>
      <c r="E7" s="975"/>
      <c r="F7" s="975"/>
      <c r="G7" s="975"/>
      <c r="H7" s="975"/>
      <c r="I7" s="975"/>
    </row>
    <row r="8" spans="1:9" ht="15">
      <c r="A8" s="473" t="s">
        <v>604</v>
      </c>
      <c r="B8" s="961" t="str">
        <f>(eff_desc)</f>
        <v>HBO-BOOKER HOSPITAL DISTRICT (2021)</v>
      </c>
      <c r="C8" s="961"/>
      <c r="D8" s="961"/>
      <c r="E8" s="961"/>
      <c r="F8" s="961"/>
      <c r="G8" s="961"/>
      <c r="H8" s="961"/>
      <c r="I8" s="961"/>
    </row>
    <row r="9" spans="1:9" ht="15">
      <c r="A9" s="957" t="s">
        <v>859</v>
      </c>
      <c r="B9" s="957"/>
      <c r="C9" s="957"/>
      <c r="D9" s="519">
        <f>(timeofmeeting)</f>
        <v>0</v>
      </c>
      <c r="E9" s="1028">
        <f>(dateofmeeting)</f>
        <v>0</v>
      </c>
      <c r="F9" s="1028"/>
      <c r="G9" s="1028"/>
      <c r="H9" s="530"/>
      <c r="I9" s="530"/>
    </row>
    <row r="10" spans="1:9" ht="15">
      <c r="A10" s="455" t="s">
        <v>728</v>
      </c>
      <c r="B10" s="961">
        <f>(nameofroom_building_physicallocation)</f>
        <v>0</v>
      </c>
      <c r="C10" s="961"/>
      <c r="D10" s="961"/>
      <c r="E10" s="961"/>
      <c r="F10" s="961"/>
      <c r="G10" s="961"/>
      <c r="H10" s="961"/>
      <c r="I10" s="961"/>
    </row>
    <row r="11" spans="1:9" ht="15">
      <c r="A11" s="961">
        <f>(city_state)</f>
        <v>0</v>
      </c>
      <c r="B11" s="961"/>
      <c r="C11" s="961"/>
      <c r="D11" s="961"/>
      <c r="E11" s="961"/>
      <c r="F11" s="961"/>
      <c r="G11" s="961"/>
      <c r="H11" s="961"/>
      <c r="I11" s="961"/>
    </row>
    <row r="12" spans="1:9" ht="15">
      <c r="A12" s="957"/>
      <c r="B12" s="957"/>
      <c r="C12" s="957"/>
      <c r="D12" s="957"/>
      <c r="E12" s="957"/>
      <c r="F12" s="957"/>
      <c r="G12" s="957"/>
      <c r="H12" s="957"/>
      <c r="I12" s="957"/>
    </row>
    <row r="13" spans="1:9" ht="15">
      <c r="A13" s="957"/>
      <c r="B13" s="957"/>
      <c r="C13" s="957"/>
      <c r="D13" s="957"/>
      <c r="E13" s="957"/>
      <c r="F13" s="957"/>
      <c r="G13" s="957"/>
      <c r="H13" s="957"/>
      <c r="I13" s="957"/>
    </row>
    <row r="14" spans="1:9" ht="14.25">
      <c r="A14" s="972" t="s">
        <v>892</v>
      </c>
      <c r="B14" s="972"/>
      <c r="C14" s="972"/>
      <c r="D14" s="972"/>
      <c r="E14" s="972"/>
      <c r="F14" s="972"/>
      <c r="G14" s="972"/>
      <c r="H14" s="972"/>
      <c r="I14" s="972"/>
    </row>
    <row r="15" spans="1:9" ht="14.25">
      <c r="A15" s="972" t="s">
        <v>893</v>
      </c>
      <c r="B15" s="972"/>
      <c r="C15" s="972"/>
      <c r="D15" s="972"/>
      <c r="E15" s="972"/>
      <c r="F15" s="972"/>
      <c r="G15" s="972"/>
      <c r="H15" s="972"/>
      <c r="I15" s="972"/>
    </row>
    <row r="16" spans="1:9" ht="15">
      <c r="A16" s="971"/>
      <c r="B16" s="971"/>
      <c r="C16" s="971"/>
      <c r="D16" s="971"/>
      <c r="E16" s="971"/>
      <c r="F16" s="971"/>
      <c r="G16" s="971"/>
      <c r="H16" s="971"/>
      <c r="I16" s="971"/>
    </row>
    <row r="17" spans="1:9" ht="15">
      <c r="A17" s="961"/>
      <c r="B17" s="961"/>
      <c r="C17" s="961"/>
      <c r="D17" s="961"/>
      <c r="E17" s="961"/>
      <c r="F17" s="961"/>
      <c r="G17" s="961"/>
      <c r="H17" s="961"/>
      <c r="I17" s="961"/>
    </row>
    <row r="18" spans="1:9" ht="15">
      <c r="A18" s="968"/>
      <c r="B18" s="968"/>
      <c r="C18" s="968"/>
      <c r="D18" s="968"/>
      <c r="E18" s="968"/>
      <c r="F18" s="968"/>
      <c r="G18" s="968"/>
      <c r="H18" s="968"/>
      <c r="I18" s="968"/>
    </row>
    <row r="19" spans="1:9" ht="15">
      <c r="A19" s="971"/>
      <c r="B19" s="971"/>
      <c r="C19" s="971"/>
      <c r="D19" s="971"/>
      <c r="E19" s="971"/>
      <c r="F19" s="971"/>
      <c r="G19" s="971"/>
      <c r="H19" s="971"/>
      <c r="I19" s="971"/>
    </row>
    <row r="20" spans="1:9" ht="14.25">
      <c r="A20" s="959" t="s">
        <v>741</v>
      </c>
      <c r="B20" s="959"/>
      <c r="C20" s="959"/>
      <c r="D20" s="959"/>
      <c r="E20" s="959"/>
      <c r="F20" s="959"/>
      <c r="G20" s="959"/>
      <c r="H20" s="959"/>
      <c r="I20" s="959"/>
    </row>
    <row r="21" spans="1:9" ht="15">
      <c r="A21" s="971"/>
      <c r="B21" s="971"/>
      <c r="C21" s="971"/>
      <c r="D21" s="971"/>
      <c r="E21" s="971"/>
      <c r="F21" s="971"/>
      <c r="G21" s="971"/>
      <c r="H21" s="971"/>
      <c r="I21" s="971"/>
    </row>
    <row r="22" spans="1:9" ht="15">
      <c r="A22" s="957" t="s">
        <v>742</v>
      </c>
      <c r="B22" s="957"/>
      <c r="C22" s="957"/>
      <c r="D22" s="957"/>
      <c r="E22" s="957"/>
      <c r="F22" s="957"/>
      <c r="G22" s="957"/>
      <c r="H22" s="957"/>
      <c r="I22" s="957"/>
    </row>
    <row r="23" spans="1:9" ht="15">
      <c r="A23" s="957" t="s">
        <v>743</v>
      </c>
      <c r="B23" s="957"/>
      <c r="C23" s="957"/>
      <c r="D23" s="957"/>
      <c r="E23" s="957"/>
      <c r="F23" s="957"/>
      <c r="G23" s="957"/>
      <c r="H23" s="957"/>
      <c r="I23" s="957"/>
    </row>
    <row r="24" spans="1:9" ht="15">
      <c r="A24" s="957" t="s">
        <v>744</v>
      </c>
      <c r="B24" s="957"/>
      <c r="C24" s="957"/>
      <c r="D24" s="957"/>
      <c r="E24" s="957"/>
      <c r="F24" s="957"/>
      <c r="G24" s="957"/>
      <c r="H24" s="957"/>
      <c r="I24" s="957"/>
    </row>
    <row r="25" spans="1:9" ht="15">
      <c r="A25" s="957"/>
      <c r="B25" s="957"/>
      <c r="C25" s="957"/>
      <c r="D25" s="957"/>
      <c r="E25" s="957"/>
      <c r="F25" s="957"/>
      <c r="G25" s="957"/>
      <c r="H25" s="957"/>
      <c r="I25" s="957"/>
    </row>
    <row r="26" spans="1:9" ht="15">
      <c r="A26" s="957" t="s">
        <v>745</v>
      </c>
      <c r="B26" s="957"/>
      <c r="C26" s="957"/>
      <c r="D26" s="531"/>
      <c r="E26" s="455" t="s">
        <v>894</v>
      </c>
      <c r="F26" s="531"/>
      <c r="G26" s="455" t="s">
        <v>895</v>
      </c>
      <c r="H26" s="971"/>
      <c r="I26" s="971"/>
    </row>
    <row r="27" spans="1:9" ht="15">
      <c r="A27" s="957" t="s">
        <v>748</v>
      </c>
      <c r="B27" s="957"/>
      <c r="C27" s="957"/>
      <c r="D27" s="532"/>
      <c r="E27" s="455" t="s">
        <v>894</v>
      </c>
      <c r="F27" s="533"/>
      <c r="G27" s="455" t="s">
        <v>895</v>
      </c>
      <c r="H27" s="971"/>
      <c r="I27" s="971"/>
    </row>
    <row r="28" spans="1:9" ht="15">
      <c r="A28" s="957" t="s">
        <v>749</v>
      </c>
      <c r="B28" s="957"/>
      <c r="C28" s="957"/>
      <c r="D28" s="532"/>
      <c r="E28" s="455" t="s">
        <v>894</v>
      </c>
      <c r="F28" s="532"/>
      <c r="G28" s="455" t="s">
        <v>895</v>
      </c>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71"/>
      <c r="B31" s="971"/>
      <c r="C31" s="971"/>
      <c r="D31" s="971"/>
      <c r="E31" s="971"/>
      <c r="F31" s="971"/>
      <c r="G31" s="971"/>
      <c r="H31" s="971"/>
      <c r="I31" s="971"/>
    </row>
    <row r="32" spans="1:9" ht="15">
      <c r="A32" s="971"/>
      <c r="B32" s="971"/>
      <c r="C32" s="971"/>
      <c r="D32" s="971"/>
      <c r="E32" s="971"/>
      <c r="F32" s="971"/>
      <c r="G32" s="971"/>
      <c r="H32" s="971"/>
      <c r="I32" s="971"/>
    </row>
    <row r="33" spans="1:9" ht="15">
      <c r="A33" s="971"/>
      <c r="B33" s="971"/>
      <c r="C33" s="971"/>
      <c r="D33" s="971"/>
      <c r="E33" s="971"/>
      <c r="F33" s="971"/>
      <c r="G33" s="971"/>
      <c r="H33" s="971"/>
      <c r="I33" s="971"/>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1024"/>
      <c r="B36" s="1024"/>
      <c r="C36" s="1024"/>
      <c r="D36" s="1024"/>
      <c r="E36" s="1024"/>
      <c r="F36" s="1024"/>
      <c r="G36" s="1024"/>
      <c r="H36" s="1024"/>
      <c r="I36" s="1024"/>
    </row>
    <row r="37" spans="1:9" ht="15">
      <c r="A37" s="971"/>
      <c r="B37" s="971"/>
      <c r="C37" s="971"/>
      <c r="D37" s="971"/>
      <c r="E37" s="971"/>
      <c r="F37" s="971"/>
      <c r="G37" s="971"/>
      <c r="H37" s="971"/>
      <c r="I37" s="97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c r="B40" s="957"/>
      <c r="C40" s="957"/>
      <c r="D40" s="957"/>
      <c r="E40" s="957"/>
      <c r="F40" s="957"/>
      <c r="G40" s="957"/>
      <c r="H40" s="957"/>
      <c r="I40" s="957"/>
    </row>
    <row r="41" spans="1:9" ht="15">
      <c r="A41" s="971"/>
      <c r="B41" s="971"/>
      <c r="C41" s="971"/>
      <c r="D41" s="971"/>
      <c r="E41" s="971"/>
      <c r="F41" s="971"/>
      <c r="G41" s="971"/>
      <c r="H41" s="971"/>
      <c r="I41" s="971"/>
    </row>
    <row r="42" spans="1:9" ht="15">
      <c r="A42" s="957"/>
      <c r="B42" s="957"/>
      <c r="C42" s="957"/>
      <c r="D42" s="957"/>
      <c r="E42" s="957"/>
      <c r="F42" s="957"/>
      <c r="G42" s="957"/>
      <c r="H42" s="957"/>
      <c r="I42" s="957"/>
    </row>
    <row r="43" spans="1:9" ht="14.25">
      <c r="A43" s="972"/>
      <c r="B43" s="972"/>
      <c r="C43" s="972"/>
      <c r="D43" s="972"/>
      <c r="E43" s="972"/>
      <c r="F43" s="972"/>
      <c r="G43" s="972"/>
      <c r="H43" s="972"/>
      <c r="I43" s="972"/>
    </row>
    <row r="44" spans="1:9" ht="15">
      <c r="A44" s="971"/>
      <c r="B44" s="971"/>
      <c r="C44" s="971"/>
      <c r="D44" s="971"/>
      <c r="E44" s="971"/>
      <c r="F44" s="971"/>
      <c r="G44" s="971"/>
      <c r="H44" s="971"/>
      <c r="I44" s="971"/>
    </row>
    <row r="45" spans="1:13" ht="15">
      <c r="A45" s="957"/>
      <c r="B45" s="969"/>
      <c r="C45" s="969"/>
      <c r="D45" s="969"/>
      <c r="E45" s="969"/>
      <c r="F45" s="969"/>
      <c r="G45" s="969"/>
      <c r="H45" s="969"/>
      <c r="I45" s="969"/>
      <c r="J45" s="232"/>
      <c r="K45" s="232"/>
      <c r="L45" s="232"/>
      <c r="M45" s="232"/>
    </row>
    <row r="46" spans="1:9" ht="15">
      <c r="A46" s="957"/>
      <c r="B46" s="957"/>
      <c r="C46" s="957"/>
      <c r="D46" s="957"/>
      <c r="E46" s="957"/>
      <c r="F46" s="957"/>
      <c r="G46" s="957"/>
      <c r="H46" s="957"/>
      <c r="I46" s="957"/>
    </row>
    <row r="47" spans="1:9" ht="15">
      <c r="A47" s="957"/>
      <c r="B47" s="957"/>
      <c r="C47" s="957"/>
      <c r="D47" s="957"/>
      <c r="E47" s="957"/>
      <c r="F47" s="957"/>
      <c r="G47" s="957"/>
      <c r="H47" s="957"/>
      <c r="I47" s="957"/>
    </row>
    <row r="48" spans="1:9" ht="15">
      <c r="A48" s="957"/>
      <c r="B48" s="957"/>
      <c r="C48" s="957"/>
      <c r="D48" s="957"/>
      <c r="E48" s="957"/>
      <c r="F48" s="957"/>
      <c r="G48" s="957"/>
      <c r="H48" s="957"/>
      <c r="I48" s="957"/>
    </row>
    <row r="49" spans="1:9" ht="15">
      <c r="A49" s="957"/>
      <c r="B49" s="957"/>
      <c r="C49" s="957"/>
      <c r="D49" s="957"/>
      <c r="E49" s="957"/>
      <c r="F49" s="957"/>
      <c r="G49" s="957"/>
      <c r="H49" s="957"/>
      <c r="I49" s="957"/>
    </row>
    <row r="50" spans="1:9" ht="15">
      <c r="A50" s="957"/>
      <c r="B50" s="957"/>
      <c r="C50" s="957"/>
      <c r="D50" s="957"/>
      <c r="E50" s="957"/>
      <c r="F50" s="957"/>
      <c r="G50" s="957"/>
      <c r="H50" s="957"/>
      <c r="I50" s="957"/>
    </row>
    <row r="51" spans="1:9" ht="15">
      <c r="A51" s="957" t="s">
        <v>896</v>
      </c>
      <c r="B51" s="957"/>
      <c r="C51" s="957"/>
      <c r="D51" s="957"/>
      <c r="E51" s="957"/>
      <c r="F51" s="957"/>
      <c r="G51" s="957"/>
      <c r="H51" s="957"/>
      <c r="I51" s="957"/>
    </row>
    <row r="52" spans="1:9" ht="15">
      <c r="A52" s="957"/>
      <c r="B52" s="957"/>
      <c r="C52" s="957"/>
      <c r="D52" s="957"/>
      <c r="E52" s="957"/>
      <c r="F52" s="957"/>
      <c r="G52" s="957"/>
      <c r="H52" s="957"/>
      <c r="I52" s="957"/>
    </row>
    <row r="53" spans="1:9" ht="15">
      <c r="A53" s="1026" t="s">
        <v>897</v>
      </c>
      <c r="B53" s="1026"/>
      <c r="C53" s="1026"/>
      <c r="D53" s="1026"/>
      <c r="E53" s="1026"/>
      <c r="F53" s="1026"/>
      <c r="G53" s="1026"/>
      <c r="H53" s="1026"/>
      <c r="I53" s="1026"/>
    </row>
    <row r="54" spans="1:9" ht="14.25">
      <c r="A54" s="1027" t="s">
        <v>584</v>
      </c>
      <c r="B54" s="1027"/>
      <c r="C54" s="1027"/>
      <c r="D54" s="1027"/>
      <c r="E54" s="1027"/>
      <c r="F54" s="1027"/>
      <c r="G54" s="1027"/>
      <c r="H54" s="1027"/>
      <c r="I54" s="1027"/>
    </row>
    <row r="55" spans="1:9" ht="15">
      <c r="A55" s="1026" t="s">
        <v>898</v>
      </c>
      <c r="B55" s="1026"/>
      <c r="C55" s="1026"/>
      <c r="D55" s="1026"/>
      <c r="E55" s="1026"/>
      <c r="F55" s="1026"/>
      <c r="G55" s="1026"/>
      <c r="H55" s="1026"/>
      <c r="I55" s="1026"/>
    </row>
    <row r="56" spans="1:9" ht="15">
      <c r="A56" s="473"/>
      <c r="B56" s="473"/>
      <c r="C56" s="473"/>
      <c r="D56" s="473"/>
      <c r="E56" s="473"/>
      <c r="F56" s="473"/>
      <c r="G56" s="473"/>
      <c r="H56" s="473"/>
      <c r="I56" s="473"/>
    </row>
  </sheetData>
  <sheetProtection password="CCA6" sheet="1" selectLockedCells="1"/>
  <mergeCells count="57">
    <mergeCell ref="A2:I2"/>
    <mergeCell ref="A53:I53"/>
    <mergeCell ref="A54:I54"/>
    <mergeCell ref="A55:I55"/>
    <mergeCell ref="E9:G9"/>
    <mergeCell ref="A5:I6"/>
    <mergeCell ref="A47:I47"/>
    <mergeCell ref="A48:I48"/>
    <mergeCell ref="A49:I49"/>
    <mergeCell ref="A50:I50"/>
    <mergeCell ref="A51:I51"/>
    <mergeCell ref="A38:I38"/>
    <mergeCell ref="A39:I39"/>
    <mergeCell ref="A40:I40"/>
    <mergeCell ref="A52:I52"/>
    <mergeCell ref="A41:I41"/>
    <mergeCell ref="A42:I42"/>
    <mergeCell ref="A43:I43"/>
    <mergeCell ref="A44:I44"/>
    <mergeCell ref="A45:I45"/>
    <mergeCell ref="A46:I46"/>
    <mergeCell ref="A29:I29"/>
    <mergeCell ref="A30:I30"/>
    <mergeCell ref="A31:I31"/>
    <mergeCell ref="A35:I35"/>
    <mergeCell ref="A36:I36"/>
    <mergeCell ref="A37:I37"/>
    <mergeCell ref="A14:I14"/>
    <mergeCell ref="A15:I15"/>
    <mergeCell ref="A16:I16"/>
    <mergeCell ref="A34:I34"/>
    <mergeCell ref="A26:C26"/>
    <mergeCell ref="H26:I26"/>
    <mergeCell ref="A27:C27"/>
    <mergeCell ref="H27:I27"/>
    <mergeCell ref="A28:C28"/>
    <mergeCell ref="H28:I28"/>
    <mergeCell ref="A20:I20"/>
    <mergeCell ref="A21:I21"/>
    <mergeCell ref="A22:I22"/>
    <mergeCell ref="A32:I32"/>
    <mergeCell ref="A33:I33"/>
    <mergeCell ref="B10:I10"/>
    <mergeCell ref="A11:I11"/>
    <mergeCell ref="A12:I12"/>
    <mergeCell ref="A13:I13"/>
    <mergeCell ref="A25:I25"/>
    <mergeCell ref="A23:I23"/>
    <mergeCell ref="A24:I24"/>
    <mergeCell ref="A1:I1"/>
    <mergeCell ref="A4:I4"/>
    <mergeCell ref="A7:I7"/>
    <mergeCell ref="B8:I8"/>
    <mergeCell ref="A9:C9"/>
    <mergeCell ref="A17:I17"/>
    <mergeCell ref="A18:I18"/>
    <mergeCell ref="A19:I19"/>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899</v>
      </c>
      <c r="B1" s="982"/>
      <c r="C1" s="982"/>
      <c r="D1" s="982"/>
      <c r="E1" s="982"/>
      <c r="F1" s="982"/>
      <c r="G1" s="982"/>
      <c r="H1" s="982"/>
      <c r="I1" s="982"/>
    </row>
    <row r="2" spans="1:9" ht="33">
      <c r="A2" s="482"/>
      <c r="B2" s="482"/>
      <c r="C2" s="978" t="s">
        <v>900</v>
      </c>
      <c r="D2" s="978"/>
      <c r="E2" s="978"/>
      <c r="F2" s="482">
        <f>(eff_apyr)</f>
        <v>2021</v>
      </c>
      <c r="G2" s="1030" t="s">
        <v>901</v>
      </c>
      <c r="H2" s="1030"/>
      <c r="I2" s="482"/>
    </row>
    <row r="3" spans="1:9" ht="14.25" customHeight="1">
      <c r="A3" s="978" t="s">
        <v>902</v>
      </c>
      <c r="B3" s="978"/>
      <c r="C3" s="978"/>
      <c r="D3" s="978"/>
      <c r="E3" s="978"/>
      <c r="F3" s="978"/>
      <c r="G3" s="978"/>
      <c r="H3" s="978"/>
      <c r="I3" s="978"/>
    </row>
    <row r="4" spans="1:9" ht="1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5">
      <c r="A7" s="971"/>
      <c r="B7" s="971"/>
      <c r="C7" s="971"/>
      <c r="D7" s="971"/>
      <c r="E7" s="971"/>
      <c r="F7" s="971"/>
      <c r="G7" s="971"/>
      <c r="H7" s="971"/>
      <c r="I7" s="971"/>
    </row>
    <row r="8" spans="1:9" ht="15">
      <c r="A8" s="473" t="s">
        <v>903</v>
      </c>
      <c r="B8" s="1029"/>
      <c r="C8" s="1029"/>
      <c r="D8" s="957" t="s">
        <v>904</v>
      </c>
      <c r="E8" s="957"/>
      <c r="F8" s="957"/>
      <c r="G8" s="957"/>
      <c r="H8" s="957"/>
      <c r="I8" s="957"/>
    </row>
    <row r="9" spans="1:9" ht="15">
      <c r="A9" s="961">
        <f>(countyormunicipality)</f>
        <v>0</v>
      </c>
      <c r="B9" s="961"/>
      <c r="C9" s="961"/>
      <c r="D9" s="961"/>
      <c r="E9" s="961"/>
      <c r="F9" s="957" t="s">
        <v>905</v>
      </c>
      <c r="G9" s="957"/>
      <c r="H9" s="957"/>
      <c r="I9" s="957"/>
    </row>
    <row r="10" spans="1:9" ht="15">
      <c r="A10" s="957"/>
      <c r="B10" s="957"/>
      <c r="C10" s="957"/>
      <c r="D10" s="957"/>
      <c r="E10" s="957"/>
      <c r="F10" s="957"/>
      <c r="G10" s="957"/>
      <c r="H10" s="957"/>
      <c r="I10" s="957"/>
    </row>
    <row r="11" spans="1:9" ht="15">
      <c r="A11" s="971"/>
      <c r="B11" s="971"/>
      <c r="C11" s="971"/>
      <c r="D11" s="971"/>
      <c r="E11" s="971"/>
      <c r="F11" s="971"/>
      <c r="G11" s="971"/>
      <c r="H11" s="971"/>
      <c r="I11" s="971"/>
    </row>
    <row r="12" spans="1:9" ht="15">
      <c r="A12" s="971"/>
      <c r="B12" s="957" t="s">
        <v>906</v>
      </c>
      <c r="C12" s="957"/>
      <c r="D12" s="957"/>
      <c r="E12" s="534" t="s">
        <v>565</v>
      </c>
      <c r="F12" s="535"/>
      <c r="G12" s="455" t="s">
        <v>907</v>
      </c>
      <c r="H12" s="971"/>
      <c r="I12" s="971"/>
    </row>
    <row r="13" spans="1:9" ht="15">
      <c r="A13" s="971"/>
      <c r="B13" s="957" t="s">
        <v>908</v>
      </c>
      <c r="C13" s="957"/>
      <c r="D13" s="957"/>
      <c r="E13" s="456" t="s">
        <v>565</v>
      </c>
      <c r="F13" s="536"/>
      <c r="G13" s="455" t="s">
        <v>907</v>
      </c>
      <c r="H13" s="971"/>
      <c r="I13" s="971"/>
    </row>
    <row r="14" spans="1:9" ht="15">
      <c r="A14" s="971"/>
      <c r="B14" s="957" t="s">
        <v>909</v>
      </c>
      <c r="C14" s="957"/>
      <c r="D14" s="957"/>
      <c r="E14" s="456" t="s">
        <v>565</v>
      </c>
      <c r="F14" s="536"/>
      <c r="G14" s="455" t="s">
        <v>907</v>
      </c>
      <c r="H14" s="971"/>
      <c r="I14" s="971"/>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c r="B17" s="957"/>
      <c r="C17" s="957"/>
      <c r="D17" s="957"/>
      <c r="E17" s="957"/>
      <c r="F17" s="957"/>
      <c r="G17" s="957"/>
      <c r="H17" s="957"/>
      <c r="I17" s="957"/>
    </row>
    <row r="18" spans="1:9" ht="15">
      <c r="A18" s="957" t="s">
        <v>910</v>
      </c>
      <c r="B18" s="957"/>
      <c r="C18" s="957"/>
      <c r="D18" s="957"/>
      <c r="E18" s="957"/>
      <c r="F18" s="957"/>
      <c r="G18" s="957"/>
      <c r="H18" s="957"/>
      <c r="I18" s="957"/>
    </row>
    <row r="19" spans="1:9" ht="15">
      <c r="A19" s="961">
        <f>(countyormunicipality)</f>
        <v>0</v>
      </c>
      <c r="B19" s="961"/>
      <c r="C19" s="957" t="s">
        <v>911</v>
      </c>
      <c r="D19" s="957"/>
      <c r="E19" s="957"/>
      <c r="F19" s="957"/>
      <c r="G19" s="474">
        <f>(eff_txyr)</f>
        <v>2020</v>
      </c>
      <c r="H19" s="957" t="s">
        <v>912</v>
      </c>
      <c r="I19" s="957"/>
    </row>
    <row r="20" spans="1:9" ht="15">
      <c r="A20" s="473" t="s">
        <v>913</v>
      </c>
      <c r="B20" s="961">
        <f>(eff_apyr)</f>
        <v>2021</v>
      </c>
      <c r="C20" s="961"/>
      <c r="D20" s="957" t="s">
        <v>914</v>
      </c>
      <c r="E20" s="957"/>
      <c r="F20" s="957"/>
      <c r="G20" s="957"/>
      <c r="H20" s="957"/>
      <c r="I20" s="957"/>
    </row>
    <row r="21" spans="1:9" ht="15">
      <c r="A21" s="971"/>
      <c r="B21" s="971"/>
      <c r="C21" s="971"/>
      <c r="D21" s="971"/>
      <c r="E21" s="971"/>
      <c r="F21" s="971"/>
      <c r="G21" s="971"/>
      <c r="H21" s="971"/>
      <c r="I21" s="971"/>
    </row>
    <row r="22" spans="1:9" ht="15">
      <c r="A22" s="971"/>
      <c r="B22" s="971"/>
      <c r="C22" s="971"/>
      <c r="D22" s="971"/>
      <c r="E22" s="971"/>
      <c r="F22" s="971"/>
      <c r="G22" s="971"/>
      <c r="H22" s="971"/>
      <c r="I22" s="971"/>
    </row>
    <row r="23" spans="1:9" ht="15">
      <c r="A23" s="957"/>
      <c r="B23" s="957"/>
      <c r="C23" s="957"/>
      <c r="D23" s="957"/>
      <c r="E23" s="957"/>
      <c r="F23" s="957"/>
      <c r="G23" s="957"/>
      <c r="H23" s="957"/>
      <c r="I23" s="957"/>
    </row>
    <row r="24" spans="1:9" ht="15">
      <c r="A24" s="971"/>
      <c r="B24" s="971"/>
      <c r="C24" s="971"/>
      <c r="D24" s="971"/>
      <c r="E24" s="971"/>
      <c r="F24" s="971"/>
      <c r="G24" s="971"/>
      <c r="H24" s="971"/>
      <c r="I24" s="971"/>
    </row>
    <row r="25" spans="1:9" ht="14.25">
      <c r="A25" s="972" t="s">
        <v>915</v>
      </c>
      <c r="B25" s="972"/>
      <c r="C25" s="972"/>
      <c r="D25" s="972"/>
      <c r="E25" s="972"/>
      <c r="F25" s="972"/>
      <c r="G25" s="972"/>
      <c r="H25" s="972"/>
      <c r="I25" s="972"/>
    </row>
    <row r="26" spans="1:9" ht="15">
      <c r="A26" s="971" t="s">
        <v>916</v>
      </c>
      <c r="B26" s="971"/>
      <c r="C26" s="971"/>
      <c r="D26" s="971"/>
      <c r="E26" s="971"/>
      <c r="F26" s="971"/>
      <c r="G26" s="971"/>
      <c r="H26" s="971"/>
      <c r="I26" s="971"/>
    </row>
    <row r="27" spans="1:9" ht="15">
      <c r="A27" s="971"/>
      <c r="B27" s="971"/>
      <c r="C27" s="971"/>
      <c r="D27" s="971"/>
      <c r="E27" s="971"/>
      <c r="F27" s="971"/>
      <c r="G27" s="971"/>
      <c r="H27" s="971"/>
      <c r="I27" s="971"/>
    </row>
    <row r="28" spans="1:9" ht="15">
      <c r="A28" s="971"/>
      <c r="B28" s="971"/>
      <c r="C28" s="971"/>
      <c r="D28" s="971"/>
      <c r="E28" s="971"/>
      <c r="F28" s="971"/>
      <c r="G28" s="971"/>
      <c r="H28" s="971"/>
      <c r="I28" s="971"/>
    </row>
    <row r="29" spans="1:9" ht="15">
      <c r="A29" s="957" t="s">
        <v>917</v>
      </c>
      <c r="B29" s="957"/>
      <c r="C29" s="957"/>
      <c r="D29" s="957"/>
      <c r="E29" s="957"/>
      <c r="F29" s="957"/>
      <c r="G29" s="957"/>
      <c r="H29" s="957"/>
      <c r="I29" s="957"/>
    </row>
    <row r="30" spans="1:9" ht="15">
      <c r="A30" s="983">
        <f>(nameofcountyormunicipaltaxassessor_collector)</f>
        <v>0</v>
      </c>
      <c r="B30" s="983"/>
      <c r="C30" s="983"/>
      <c r="D30" s="983"/>
      <c r="E30" s="983"/>
      <c r="F30" s="983"/>
      <c r="G30" s="957"/>
      <c r="H30" s="957"/>
      <c r="I30" s="957"/>
    </row>
    <row r="31" spans="1:9" ht="15">
      <c r="A31" s="1031">
        <f>(countyormunicipality)</f>
        <v>0</v>
      </c>
      <c r="B31" s="1031"/>
      <c r="C31" s="1031"/>
      <c r="D31" s="1031"/>
      <c r="E31" s="1031"/>
      <c r="F31" s="1031"/>
      <c r="G31" s="957" t="s">
        <v>918</v>
      </c>
      <c r="H31" s="957"/>
      <c r="I31" s="957"/>
    </row>
    <row r="32" spans="1:9" ht="15">
      <c r="A32" s="1032">
        <f>(address)</f>
        <v>0</v>
      </c>
      <c r="B32" s="1032"/>
      <c r="C32" s="1032"/>
      <c r="D32" s="1032"/>
      <c r="E32" s="1032"/>
      <c r="F32" s="1032"/>
      <c r="G32" s="1032"/>
      <c r="H32" s="1032"/>
      <c r="I32" s="1032"/>
    </row>
    <row r="33" spans="1:9" ht="15">
      <c r="A33" s="1031">
        <f>(telephonenumber)</f>
        <v>0</v>
      </c>
      <c r="B33" s="1031"/>
      <c r="C33" s="1031"/>
      <c r="D33" s="1031"/>
      <c r="E33" s="1031"/>
      <c r="F33" s="1031"/>
      <c r="G33" s="968"/>
      <c r="H33" s="968"/>
      <c r="I33" s="968"/>
    </row>
    <row r="34" spans="1:9" ht="15">
      <c r="A34" s="983">
        <f>(emailaddress)</f>
        <v>0</v>
      </c>
      <c r="B34" s="983"/>
      <c r="C34" s="983"/>
      <c r="D34" s="983"/>
      <c r="E34" s="983"/>
      <c r="F34" s="983"/>
      <c r="G34" s="983"/>
      <c r="H34" s="983"/>
      <c r="I34" s="983"/>
    </row>
    <row r="35" spans="1:9" ht="15">
      <c r="A35" s="1031">
        <f>(websiteaddress)</f>
        <v>0</v>
      </c>
      <c r="B35" s="1031"/>
      <c r="C35" s="1031"/>
      <c r="D35" s="1031"/>
      <c r="E35" s="1031"/>
      <c r="F35" s="1031"/>
      <c r="G35" s="1031"/>
      <c r="H35" s="1031"/>
      <c r="I35" s="1031"/>
    </row>
    <row r="36" spans="1:9" ht="15">
      <c r="A36" s="957"/>
      <c r="B36" s="957"/>
      <c r="C36" s="957"/>
      <c r="D36" s="957"/>
      <c r="E36" s="957"/>
      <c r="F36" s="957"/>
      <c r="G36" s="957"/>
      <c r="H36" s="957"/>
      <c r="I36" s="957"/>
    </row>
    <row r="37" spans="1:9" ht="15">
      <c r="A37" s="957"/>
      <c r="B37" s="957"/>
      <c r="C37" s="957"/>
      <c r="D37" s="957"/>
      <c r="E37" s="957"/>
      <c r="F37" s="957"/>
      <c r="G37" s="957"/>
      <c r="H37" s="957"/>
      <c r="I37" s="957"/>
    </row>
    <row r="38" spans="1:9" ht="15">
      <c r="A38" s="957"/>
      <c r="B38" s="957"/>
      <c r="C38" s="957"/>
      <c r="D38" s="957"/>
      <c r="E38" s="957"/>
      <c r="F38" s="957"/>
      <c r="G38" s="957"/>
      <c r="H38" s="957"/>
      <c r="I38" s="957"/>
    </row>
    <row r="39" spans="1:9" ht="15">
      <c r="A39" s="971"/>
      <c r="B39" s="971"/>
      <c r="C39" s="971"/>
      <c r="D39" s="971"/>
      <c r="E39" s="971"/>
      <c r="F39" s="971"/>
      <c r="G39" s="971"/>
      <c r="H39" s="971"/>
      <c r="I39" s="971"/>
    </row>
    <row r="40" spans="1:9" ht="15">
      <c r="A40" s="971"/>
      <c r="B40" s="971"/>
      <c r="C40" s="971"/>
      <c r="D40" s="971"/>
      <c r="E40" s="971"/>
      <c r="F40" s="971"/>
      <c r="G40" s="971"/>
      <c r="H40" s="971"/>
      <c r="I40" s="971"/>
    </row>
    <row r="41" spans="1:9" ht="14.25">
      <c r="A41" s="959"/>
      <c r="B41" s="959"/>
      <c r="C41" s="959"/>
      <c r="D41" s="959"/>
      <c r="E41" s="959"/>
      <c r="F41" s="959"/>
      <c r="G41" s="959"/>
      <c r="H41" s="959"/>
      <c r="I41" s="959"/>
    </row>
    <row r="42" spans="1:9" ht="15">
      <c r="A42" s="971"/>
      <c r="B42" s="971"/>
      <c r="C42" s="971"/>
      <c r="D42" s="971"/>
      <c r="E42" s="971"/>
      <c r="F42" s="971"/>
      <c r="G42" s="971"/>
      <c r="H42" s="971"/>
      <c r="I42" s="971"/>
    </row>
    <row r="43" spans="1:9" ht="15">
      <c r="A43" s="455"/>
      <c r="B43" s="455"/>
      <c r="C43" s="455"/>
      <c r="D43" s="455"/>
      <c r="E43" s="455"/>
      <c r="F43" s="455"/>
      <c r="G43" s="455"/>
      <c r="H43" s="455"/>
      <c r="I43" s="455"/>
    </row>
    <row r="44" spans="1:9" ht="15">
      <c r="A44" s="455"/>
      <c r="B44" s="455"/>
      <c r="C44" s="455"/>
      <c r="D44" s="455"/>
      <c r="E44" s="455"/>
      <c r="F44" s="455"/>
      <c r="G44" s="455"/>
      <c r="H44" s="455"/>
      <c r="I44" s="455"/>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73"/>
      <c r="B54" s="473"/>
      <c r="C54" s="473"/>
      <c r="D54" s="473"/>
      <c r="E54" s="473"/>
      <c r="F54" s="473"/>
      <c r="G54" s="473"/>
      <c r="H54" s="473"/>
      <c r="I54" s="473"/>
    </row>
    <row r="55" spans="1:9" ht="15">
      <c r="A55" s="473"/>
      <c r="B55" s="473"/>
      <c r="C55" s="473"/>
      <c r="D55" s="473"/>
      <c r="E55" s="473"/>
      <c r="F55" s="473"/>
      <c r="G55" s="473"/>
      <c r="H55" s="473"/>
      <c r="I55" s="473"/>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row r="59" spans="1:9" ht="15">
      <c r="A59" s="473"/>
      <c r="B59" s="473"/>
      <c r="C59" s="473"/>
      <c r="D59" s="473"/>
      <c r="E59" s="473"/>
      <c r="F59" s="473"/>
      <c r="G59" s="473"/>
      <c r="H59" s="473"/>
      <c r="I59" s="473"/>
    </row>
    <row r="60" spans="1:9" ht="15">
      <c r="A60" s="473"/>
      <c r="B60" s="473"/>
      <c r="C60" s="473"/>
      <c r="D60" s="473"/>
      <c r="E60" s="473"/>
      <c r="F60" s="473"/>
      <c r="G60" s="473"/>
      <c r="H60" s="473"/>
      <c r="I60" s="473"/>
    </row>
    <row r="61" spans="1:9" ht="15">
      <c r="A61" s="473"/>
      <c r="B61" s="473"/>
      <c r="C61" s="473"/>
      <c r="D61" s="473"/>
      <c r="E61" s="473"/>
      <c r="F61" s="473"/>
      <c r="G61" s="473"/>
      <c r="H61" s="473"/>
      <c r="I61" s="473"/>
    </row>
    <row r="62" spans="1:9" ht="15">
      <c r="A62" s="473"/>
      <c r="B62" s="473"/>
      <c r="C62" s="473"/>
      <c r="D62" s="473"/>
      <c r="E62" s="473"/>
      <c r="F62" s="473"/>
      <c r="G62" s="473"/>
      <c r="H62" s="473"/>
      <c r="I62" s="473"/>
    </row>
    <row r="63" spans="1:9" ht="15">
      <c r="A63" s="473"/>
      <c r="B63" s="473"/>
      <c r="C63" s="473"/>
      <c r="D63" s="473"/>
      <c r="E63" s="473"/>
      <c r="F63" s="473"/>
      <c r="G63" s="473"/>
      <c r="H63" s="473"/>
      <c r="I63" s="473"/>
    </row>
    <row r="64" spans="1:9" ht="15">
      <c r="A64" s="473"/>
      <c r="B64" s="473"/>
      <c r="C64" s="473"/>
      <c r="D64" s="473"/>
      <c r="E64" s="473"/>
      <c r="F64" s="473"/>
      <c r="G64" s="473"/>
      <c r="H64" s="473"/>
      <c r="I64" s="473"/>
    </row>
    <row r="65" spans="1:9" ht="15">
      <c r="A65" s="473"/>
      <c r="B65" s="473"/>
      <c r="C65" s="473"/>
      <c r="D65" s="473"/>
      <c r="E65" s="473"/>
      <c r="F65" s="473"/>
      <c r="G65" s="473"/>
      <c r="H65" s="473"/>
      <c r="I65" s="473"/>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3" customWidth="1"/>
    <col min="2" max="2" width="11" style="3" customWidth="1"/>
    <col min="3" max="3" width="10.66015625" style="3" customWidth="1"/>
    <col min="4" max="4" width="10.5" style="3" customWidth="1"/>
    <col min="5" max="5" width="7.66015625" style="3" customWidth="1"/>
    <col min="6" max="6" width="20.66015625" style="3" customWidth="1"/>
    <col min="7" max="7" width="16" style="3" customWidth="1"/>
    <col min="8" max="8" width="15" style="3" customWidth="1"/>
    <col min="9" max="9" width="15.66015625" style="3" customWidth="1"/>
    <col min="10" max="16384" width="9.33203125" style="3" customWidth="1"/>
  </cols>
  <sheetData>
    <row r="1" spans="1:9" ht="12.75">
      <c r="A1" s="982" t="s">
        <v>919</v>
      </c>
      <c r="B1" s="982"/>
      <c r="C1" s="982"/>
      <c r="D1" s="982"/>
      <c r="E1" s="982"/>
      <c r="F1" s="982"/>
      <c r="G1" s="982"/>
      <c r="H1" s="982"/>
      <c r="I1" s="982"/>
    </row>
    <row r="2" spans="1:9" ht="33">
      <c r="A2" s="482"/>
      <c r="B2" s="482"/>
      <c r="C2" s="1033" t="s">
        <v>920</v>
      </c>
      <c r="D2" s="1033"/>
      <c r="E2" s="1033"/>
      <c r="F2" s="482">
        <f>SUM(eff_apyr)</f>
        <v>2021</v>
      </c>
      <c r="G2" s="1030" t="s">
        <v>901</v>
      </c>
      <c r="H2" s="1030"/>
      <c r="I2" s="482"/>
    </row>
    <row r="3" spans="1:9" ht="14.25" customHeight="1">
      <c r="A3" s="978" t="s">
        <v>902</v>
      </c>
      <c r="B3" s="978"/>
      <c r="C3" s="978"/>
      <c r="D3" s="978"/>
      <c r="E3" s="978"/>
      <c r="F3" s="978"/>
      <c r="G3" s="978"/>
      <c r="H3" s="978"/>
      <c r="I3" s="978"/>
    </row>
    <row r="4" spans="1:9" ht="14.25" customHeight="1">
      <c r="A4" s="978"/>
      <c r="B4" s="978"/>
      <c r="C4" s="978"/>
      <c r="D4" s="978"/>
      <c r="E4" s="978"/>
      <c r="F4" s="978"/>
      <c r="G4" s="978"/>
      <c r="H4" s="978"/>
      <c r="I4" s="978"/>
    </row>
    <row r="5" spans="1:9" ht="33">
      <c r="A5" s="978">
        <f>(countyormunicipality)</f>
        <v>0</v>
      </c>
      <c r="B5" s="978"/>
      <c r="C5" s="978"/>
      <c r="D5" s="978"/>
      <c r="E5" s="978"/>
      <c r="F5" s="978"/>
      <c r="G5" s="978"/>
      <c r="H5" s="978"/>
      <c r="I5" s="978"/>
    </row>
    <row r="6" spans="1:9" ht="14.25">
      <c r="A6" s="959"/>
      <c r="B6" s="959"/>
      <c r="C6" s="959"/>
      <c r="D6" s="959"/>
      <c r="E6" s="959"/>
      <c r="F6" s="959"/>
      <c r="G6" s="959"/>
      <c r="H6" s="959"/>
      <c r="I6" s="959"/>
    </row>
    <row r="7" spans="1:9" ht="12.75">
      <c r="A7" s="975"/>
      <c r="B7" s="975"/>
      <c r="C7" s="975"/>
      <c r="D7" s="975"/>
      <c r="E7" s="975"/>
      <c r="F7" s="975"/>
      <c r="G7" s="975"/>
      <c r="H7" s="975"/>
      <c r="I7" s="975"/>
    </row>
    <row r="8" spans="1:9" ht="15">
      <c r="A8" s="473" t="s">
        <v>903</v>
      </c>
      <c r="B8" s="1029"/>
      <c r="C8" s="1029"/>
      <c r="D8" s="957" t="s">
        <v>904</v>
      </c>
      <c r="E8" s="957"/>
      <c r="F8" s="957"/>
      <c r="G8" s="957"/>
      <c r="H8" s="957"/>
      <c r="I8" s="957"/>
    </row>
    <row r="9" spans="1:9" ht="15">
      <c r="A9" s="961">
        <f>(countyormunicipality)</f>
        <v>0</v>
      </c>
      <c r="B9" s="961"/>
      <c r="C9" s="961"/>
      <c r="D9" s="961"/>
      <c r="E9" s="961"/>
      <c r="F9" s="957" t="s">
        <v>921</v>
      </c>
      <c r="G9" s="957"/>
      <c r="H9" s="957"/>
      <c r="I9" s="957"/>
    </row>
    <row r="10" spans="1:9" ht="15">
      <c r="A10" s="970" t="s">
        <v>922</v>
      </c>
      <c r="B10" s="970"/>
      <c r="C10" s="970"/>
      <c r="D10" s="970"/>
      <c r="E10" s="970"/>
      <c r="F10" s="957"/>
      <c r="G10" s="957"/>
      <c r="H10" s="957"/>
      <c r="I10" s="957"/>
    </row>
    <row r="11" spans="1:9" ht="15">
      <c r="A11" s="971"/>
      <c r="B11" s="971"/>
      <c r="C11" s="971"/>
      <c r="D11" s="971"/>
      <c r="E11" s="971"/>
      <c r="F11" s="971"/>
      <c r="G11" s="971"/>
      <c r="H11" s="971"/>
      <c r="I11" s="971"/>
    </row>
    <row r="12" spans="1:9" ht="15">
      <c r="A12" s="957" t="s">
        <v>923</v>
      </c>
      <c r="B12" s="957"/>
      <c r="C12" s="971">
        <f>(countyormunicipality)</f>
        <v>0</v>
      </c>
      <c r="D12" s="971"/>
      <c r="E12" s="971"/>
      <c r="F12" s="971"/>
      <c r="G12" s="957" t="s">
        <v>924</v>
      </c>
      <c r="H12" s="957"/>
      <c r="I12" s="957"/>
    </row>
    <row r="13" spans="1:9" ht="16.5" customHeight="1">
      <c r="A13" s="957" t="s">
        <v>925</v>
      </c>
      <c r="B13" s="957"/>
      <c r="C13" s="957"/>
      <c r="D13" s="918"/>
      <c r="E13" s="918"/>
      <c r="F13" s="918"/>
      <c r="G13" s="918"/>
      <c r="H13" s="918"/>
      <c r="I13" s="918"/>
    </row>
    <row r="14" spans="1:9" ht="15">
      <c r="A14" s="971"/>
      <c r="B14" s="971"/>
      <c r="C14" s="971"/>
      <c r="D14" s="971"/>
      <c r="E14" s="971"/>
      <c r="F14" s="971"/>
      <c r="G14" s="971"/>
      <c r="H14" s="971"/>
      <c r="I14" s="971"/>
    </row>
    <row r="15" spans="1:9" ht="15">
      <c r="A15" s="957" t="s">
        <v>906</v>
      </c>
      <c r="B15" s="957"/>
      <c r="C15" s="957"/>
      <c r="D15" s="957"/>
      <c r="E15" s="534" t="s">
        <v>565</v>
      </c>
      <c r="F15" s="535"/>
      <c r="G15" s="455" t="s">
        <v>907</v>
      </c>
      <c r="H15" s="971"/>
      <c r="I15" s="971"/>
    </row>
    <row r="16" spans="1:9" ht="15">
      <c r="A16" s="957" t="s">
        <v>908</v>
      </c>
      <c r="B16" s="957"/>
      <c r="C16" s="957"/>
      <c r="D16" s="957"/>
      <c r="E16" s="456" t="s">
        <v>565</v>
      </c>
      <c r="F16" s="536"/>
      <c r="G16" s="455" t="s">
        <v>907</v>
      </c>
      <c r="H16" s="971"/>
      <c r="I16" s="971"/>
    </row>
    <row r="17" spans="1:9" ht="15">
      <c r="A17" s="957" t="s">
        <v>909</v>
      </c>
      <c r="B17" s="957"/>
      <c r="C17" s="957"/>
      <c r="D17" s="957"/>
      <c r="E17" s="456" t="s">
        <v>565</v>
      </c>
      <c r="F17" s="536"/>
      <c r="G17" s="455" t="s">
        <v>907</v>
      </c>
      <c r="H17" s="971"/>
      <c r="I17" s="971"/>
    </row>
    <row r="18" spans="1:9" ht="15">
      <c r="A18" s="957" t="s">
        <v>926</v>
      </c>
      <c r="B18" s="957"/>
      <c r="C18" s="957"/>
      <c r="D18" s="957"/>
      <c r="E18" s="456" t="s">
        <v>565</v>
      </c>
      <c r="F18" s="480"/>
      <c r="G18" s="455" t="s">
        <v>907</v>
      </c>
      <c r="H18" s="971"/>
      <c r="I18" s="971"/>
    </row>
    <row r="19" spans="1:9" ht="15">
      <c r="A19" s="971"/>
      <c r="B19" s="971"/>
      <c r="C19" s="971"/>
      <c r="D19" s="971"/>
      <c r="E19" s="971"/>
      <c r="F19" s="971"/>
      <c r="G19" s="971"/>
      <c r="H19" s="971"/>
      <c r="I19" s="971"/>
    </row>
    <row r="20" spans="1:9" ht="15">
      <c r="A20" s="957" t="s">
        <v>910</v>
      </c>
      <c r="B20" s="957"/>
      <c r="C20" s="957"/>
      <c r="D20" s="957"/>
      <c r="E20" s="957"/>
      <c r="F20" s="957"/>
      <c r="G20" s="957"/>
      <c r="H20" s="957"/>
      <c r="I20" s="957"/>
    </row>
    <row r="21" spans="1:9" ht="15">
      <c r="A21" s="961">
        <f>(countyormunicipality)</f>
        <v>0</v>
      </c>
      <c r="B21" s="961"/>
      <c r="C21" s="957" t="s">
        <v>911</v>
      </c>
      <c r="D21" s="957"/>
      <c r="E21" s="957"/>
      <c r="F21" s="957"/>
      <c r="G21" s="537">
        <f>(eff_txyr)</f>
        <v>2020</v>
      </c>
      <c r="H21" s="957" t="s">
        <v>912</v>
      </c>
      <c r="I21" s="957"/>
    </row>
    <row r="22" spans="1:9" ht="15">
      <c r="A22" s="473" t="s">
        <v>913</v>
      </c>
      <c r="B22" s="961">
        <f>(eff_apyr)</f>
        <v>2021</v>
      </c>
      <c r="C22" s="961"/>
      <c r="D22" s="957" t="s">
        <v>914</v>
      </c>
      <c r="E22" s="957"/>
      <c r="F22" s="957"/>
      <c r="G22" s="957"/>
      <c r="H22" s="957"/>
      <c r="I22" s="957"/>
    </row>
    <row r="23" spans="1:9" ht="15">
      <c r="A23" s="971"/>
      <c r="B23" s="971"/>
      <c r="C23" s="971"/>
      <c r="D23" s="971"/>
      <c r="E23" s="971"/>
      <c r="F23" s="971"/>
      <c r="G23" s="971"/>
      <c r="H23" s="971"/>
      <c r="I23" s="971"/>
    </row>
    <row r="24" spans="1:9" ht="15">
      <c r="A24" s="957" t="s">
        <v>927</v>
      </c>
      <c r="B24" s="957"/>
      <c r="C24" s="957"/>
      <c r="D24" s="957"/>
      <c r="E24" s="957"/>
      <c r="F24" s="961">
        <f>(countyormunicipality)</f>
        <v>0</v>
      </c>
      <c r="G24" s="961"/>
      <c r="H24" s="455" t="s">
        <v>928</v>
      </c>
      <c r="I24" s="455"/>
    </row>
    <row r="25" spans="1:9" ht="15">
      <c r="A25" s="957" t="s">
        <v>929</v>
      </c>
      <c r="B25" s="957"/>
      <c r="C25" s="957"/>
      <c r="D25" s="957"/>
      <c r="E25" s="957"/>
      <c r="F25" s="957"/>
      <c r="G25" s="957"/>
      <c r="H25" s="957"/>
      <c r="I25" s="957"/>
    </row>
    <row r="26" spans="1:9" ht="15">
      <c r="A26" s="971"/>
      <c r="B26" s="971"/>
      <c r="C26" s="971"/>
      <c r="D26" s="971"/>
      <c r="E26" s="971"/>
      <c r="F26" s="971"/>
      <c r="G26" s="971"/>
      <c r="H26" s="971"/>
      <c r="I26" s="971"/>
    </row>
    <row r="27" spans="1:9" ht="14.25">
      <c r="A27" s="972" t="s">
        <v>915</v>
      </c>
      <c r="B27" s="972"/>
      <c r="C27" s="972"/>
      <c r="D27" s="972"/>
      <c r="E27" s="972"/>
      <c r="F27" s="972"/>
      <c r="G27" s="972"/>
      <c r="H27" s="972"/>
      <c r="I27" s="972"/>
    </row>
    <row r="28" spans="1:9" ht="15">
      <c r="A28" s="971" t="s">
        <v>916</v>
      </c>
      <c r="B28" s="971"/>
      <c r="C28" s="971"/>
      <c r="D28" s="971"/>
      <c r="E28" s="971"/>
      <c r="F28" s="971"/>
      <c r="G28" s="971"/>
      <c r="H28" s="971"/>
      <c r="I28" s="971"/>
    </row>
    <row r="29" spans="1:9" ht="15">
      <c r="A29" s="971"/>
      <c r="B29" s="971"/>
      <c r="C29" s="971"/>
      <c r="D29" s="971"/>
      <c r="E29" s="971"/>
      <c r="F29" s="971"/>
      <c r="G29" s="971"/>
      <c r="H29" s="971"/>
      <c r="I29" s="971"/>
    </row>
    <row r="30" spans="1:9" ht="15">
      <c r="A30" s="971"/>
      <c r="B30" s="971"/>
      <c r="C30" s="971"/>
      <c r="D30" s="971"/>
      <c r="E30" s="971"/>
      <c r="F30" s="971"/>
      <c r="G30" s="971"/>
      <c r="H30" s="971"/>
      <c r="I30" s="971"/>
    </row>
    <row r="31" spans="1:9" ht="15">
      <c r="A31" s="957" t="s">
        <v>917</v>
      </c>
      <c r="B31" s="957"/>
      <c r="C31" s="957"/>
      <c r="D31" s="957"/>
      <c r="E31" s="957"/>
      <c r="F31" s="957"/>
      <c r="G31" s="957"/>
      <c r="H31" s="957"/>
      <c r="I31" s="957"/>
    </row>
    <row r="32" spans="1:9" ht="15">
      <c r="A32" s="983">
        <f>(nameofcountyormunicipaltaxassessor_collector)</f>
        <v>0</v>
      </c>
      <c r="B32" s="983"/>
      <c r="C32" s="983"/>
      <c r="D32" s="983"/>
      <c r="E32" s="983"/>
      <c r="F32" s="983"/>
      <c r="G32" s="957"/>
      <c r="H32" s="957"/>
      <c r="I32" s="957"/>
    </row>
    <row r="33" spans="1:9" ht="15">
      <c r="A33" s="1031">
        <f>(countyormunicipality)</f>
        <v>0</v>
      </c>
      <c r="B33" s="1031"/>
      <c r="C33" s="1031"/>
      <c r="D33" s="1031"/>
      <c r="E33" s="1031"/>
      <c r="F33" s="1031"/>
      <c r="G33" s="957" t="s">
        <v>918</v>
      </c>
      <c r="H33" s="957"/>
      <c r="I33" s="957"/>
    </row>
    <row r="34" spans="1:9" ht="15">
      <c r="A34" s="983">
        <f>(address)</f>
        <v>0</v>
      </c>
      <c r="B34" s="983"/>
      <c r="C34" s="983"/>
      <c r="D34" s="983"/>
      <c r="E34" s="983"/>
      <c r="F34" s="983"/>
      <c r="G34" s="983"/>
      <c r="H34" s="983"/>
      <c r="I34" s="983"/>
    </row>
    <row r="35" spans="1:9" ht="15">
      <c r="A35" s="1034">
        <f>(telephonenumber)</f>
        <v>0</v>
      </c>
      <c r="B35" s="1034"/>
      <c r="C35" s="1034"/>
      <c r="D35" s="1034"/>
      <c r="E35" s="1034"/>
      <c r="F35" s="1034"/>
      <c r="G35" s="970"/>
      <c r="H35" s="970"/>
      <c r="I35" s="970"/>
    </row>
    <row r="36" spans="1:9" ht="15">
      <c r="A36" s="983">
        <f>(emailaddress)</f>
        <v>0</v>
      </c>
      <c r="B36" s="983"/>
      <c r="C36" s="983"/>
      <c r="D36" s="983"/>
      <c r="E36" s="983"/>
      <c r="F36" s="983"/>
      <c r="G36" s="983"/>
      <c r="H36" s="983"/>
      <c r="I36" s="983"/>
    </row>
    <row r="37" spans="1:9" ht="15">
      <c r="A37" s="1031">
        <f>(websiteaddress)</f>
        <v>0</v>
      </c>
      <c r="B37" s="1031"/>
      <c r="C37" s="1031"/>
      <c r="D37" s="1031"/>
      <c r="E37" s="1031"/>
      <c r="F37" s="1031"/>
      <c r="G37" s="1031"/>
      <c r="H37" s="1031"/>
      <c r="I37" s="1031"/>
    </row>
    <row r="38" spans="1:9" ht="15">
      <c r="A38" s="957"/>
      <c r="B38" s="957"/>
      <c r="C38" s="957"/>
      <c r="D38" s="957"/>
      <c r="E38" s="957"/>
      <c r="F38" s="957"/>
      <c r="G38" s="957"/>
      <c r="H38" s="957"/>
      <c r="I38" s="957"/>
    </row>
    <row r="39" spans="1:9" ht="15">
      <c r="A39" s="957"/>
      <c r="B39" s="957"/>
      <c r="C39" s="957"/>
      <c r="D39" s="957"/>
      <c r="E39" s="957"/>
      <c r="F39" s="957"/>
      <c r="G39" s="957"/>
      <c r="H39" s="957"/>
      <c r="I39" s="957"/>
    </row>
    <row r="40" spans="1:9" ht="15">
      <c r="A40" s="957" t="s">
        <v>930</v>
      </c>
      <c r="B40" s="957"/>
      <c r="C40" s="957"/>
      <c r="D40" s="957"/>
      <c r="E40" s="957"/>
      <c r="F40" s="957"/>
      <c r="G40" s="957"/>
      <c r="H40" s="957"/>
      <c r="I40" s="957"/>
    </row>
    <row r="41" spans="1:9" ht="15">
      <c r="A41" s="971"/>
      <c r="B41" s="971"/>
      <c r="C41" s="971"/>
      <c r="D41" s="971"/>
      <c r="E41" s="971"/>
      <c r="F41" s="971"/>
      <c r="G41" s="971"/>
      <c r="H41" s="971"/>
      <c r="I41" s="971"/>
    </row>
    <row r="42" spans="1:9" ht="15">
      <c r="A42" s="455" t="s">
        <v>931</v>
      </c>
      <c r="B42" s="962"/>
      <c r="C42" s="962"/>
      <c r="D42" s="962"/>
      <c r="E42" s="477" t="s">
        <v>650</v>
      </c>
      <c r="F42" s="961">
        <f>(meetingplace)</f>
        <v>0</v>
      </c>
      <c r="G42" s="961"/>
      <c r="H42" s="961"/>
      <c r="I42" s="961"/>
    </row>
    <row r="43" spans="1:9" ht="14.25">
      <c r="A43" s="959"/>
      <c r="B43" s="959"/>
      <c r="C43" s="959"/>
      <c r="D43" s="959"/>
      <c r="E43" s="959"/>
      <c r="F43" s="959"/>
      <c r="G43" s="959"/>
      <c r="H43" s="959"/>
      <c r="I43" s="959"/>
    </row>
    <row r="44" spans="1:9" ht="15">
      <c r="A44" s="473" t="s">
        <v>932</v>
      </c>
      <c r="B44" s="962"/>
      <c r="C44" s="962"/>
      <c r="D44" s="962"/>
      <c r="E44" s="477" t="s">
        <v>715</v>
      </c>
      <c r="F44" s="961">
        <f>(meetingplace)</f>
        <v>0</v>
      </c>
      <c r="G44" s="961"/>
      <c r="H44" s="961"/>
      <c r="I44" s="961"/>
    </row>
    <row r="45" spans="1:9" ht="15">
      <c r="A45" s="455"/>
      <c r="B45" s="455"/>
      <c r="C45" s="455"/>
      <c r="D45" s="455"/>
      <c r="E45" s="455"/>
      <c r="F45" s="455"/>
      <c r="G45" s="455"/>
      <c r="H45" s="455"/>
      <c r="I45" s="455"/>
    </row>
    <row r="46" spans="1:9" ht="15">
      <c r="A46" s="455"/>
      <c r="B46" s="455"/>
      <c r="C46" s="455"/>
      <c r="D46" s="455"/>
      <c r="E46" s="455"/>
      <c r="F46" s="455"/>
      <c r="G46" s="455"/>
      <c r="H46" s="455"/>
      <c r="I46" s="455"/>
    </row>
    <row r="47" spans="1:9" ht="15">
      <c r="A47" s="455"/>
      <c r="B47" s="455"/>
      <c r="C47" s="455"/>
      <c r="D47" s="455"/>
      <c r="E47" s="455"/>
      <c r="F47" s="455"/>
      <c r="G47" s="455"/>
      <c r="H47" s="455"/>
      <c r="I47" s="455"/>
    </row>
    <row r="48" spans="1:9" ht="15">
      <c r="A48" s="455"/>
      <c r="B48" s="455"/>
      <c r="C48" s="455"/>
      <c r="D48" s="455"/>
      <c r="E48" s="455"/>
      <c r="F48" s="455"/>
      <c r="G48" s="455"/>
      <c r="H48" s="455"/>
      <c r="I48" s="455"/>
    </row>
    <row r="49" spans="1:9" ht="15">
      <c r="A49" s="455"/>
      <c r="B49" s="455"/>
      <c r="C49" s="455"/>
      <c r="D49" s="455"/>
      <c r="E49" s="455"/>
      <c r="F49" s="455"/>
      <c r="G49" s="455"/>
      <c r="H49" s="455"/>
      <c r="I49" s="455"/>
    </row>
    <row r="50" spans="1:9" ht="15">
      <c r="A50" s="455"/>
      <c r="B50" s="455"/>
      <c r="C50" s="455"/>
      <c r="D50" s="455"/>
      <c r="E50" s="455"/>
      <c r="F50" s="455"/>
      <c r="G50" s="455"/>
      <c r="H50" s="455"/>
      <c r="I50" s="455"/>
    </row>
    <row r="51" spans="1:9" ht="15">
      <c r="A51" s="455"/>
      <c r="B51" s="455"/>
      <c r="C51" s="455"/>
      <c r="D51" s="455"/>
      <c r="E51" s="455"/>
      <c r="F51" s="455"/>
      <c r="G51" s="455"/>
      <c r="H51" s="455"/>
      <c r="I51" s="455"/>
    </row>
    <row r="52" spans="1:9" ht="15">
      <c r="A52" s="455"/>
      <c r="B52" s="455"/>
      <c r="C52" s="455"/>
      <c r="D52" s="455"/>
      <c r="E52" s="455"/>
      <c r="F52" s="455"/>
      <c r="G52" s="455"/>
      <c r="H52" s="455"/>
      <c r="I52" s="455"/>
    </row>
    <row r="53" spans="1:9" ht="15">
      <c r="A53" s="455"/>
      <c r="B53" s="455"/>
      <c r="C53" s="455"/>
      <c r="D53" s="455"/>
      <c r="E53" s="455"/>
      <c r="F53" s="455"/>
      <c r="G53" s="455"/>
      <c r="H53" s="455"/>
      <c r="I53" s="455"/>
    </row>
    <row r="54" spans="1:9" ht="15">
      <c r="A54" s="455"/>
      <c r="B54" s="455"/>
      <c r="C54" s="455"/>
      <c r="D54" s="455"/>
      <c r="E54" s="455"/>
      <c r="F54" s="455"/>
      <c r="G54" s="455"/>
      <c r="H54" s="455"/>
      <c r="I54" s="455"/>
    </row>
    <row r="55" spans="1:9" ht="15">
      <c r="A55" s="455"/>
      <c r="B55" s="455"/>
      <c r="C55" s="455"/>
      <c r="D55" s="455"/>
      <c r="E55" s="455"/>
      <c r="F55" s="455"/>
      <c r="G55" s="455"/>
      <c r="H55" s="455"/>
      <c r="I55" s="455"/>
    </row>
    <row r="56" spans="1:9" ht="15">
      <c r="A56" s="473"/>
      <c r="B56" s="473"/>
      <c r="C56" s="473"/>
      <c r="D56" s="473"/>
      <c r="E56" s="473"/>
      <c r="F56" s="473"/>
      <c r="G56" s="473"/>
      <c r="H56" s="473"/>
      <c r="I56" s="473"/>
    </row>
    <row r="57" spans="1:9" ht="15">
      <c r="A57" s="473"/>
      <c r="B57" s="473"/>
      <c r="C57" s="473"/>
      <c r="D57" s="473"/>
      <c r="E57" s="473"/>
      <c r="F57" s="473"/>
      <c r="G57" s="473"/>
      <c r="H57" s="473"/>
      <c r="I57" s="473"/>
    </row>
    <row r="58" spans="1:9" ht="15">
      <c r="A58" s="473"/>
      <c r="B58" s="473"/>
      <c r="C58" s="473"/>
      <c r="D58" s="473"/>
      <c r="E58" s="473"/>
      <c r="F58" s="473"/>
      <c r="G58" s="473"/>
      <c r="H58" s="473"/>
      <c r="I58" s="473"/>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9.xml><?xml version="1.0" encoding="utf-8"?>
<worksheet xmlns="http://schemas.openxmlformats.org/spreadsheetml/2006/main" xmlns:r="http://schemas.openxmlformats.org/officeDocument/2006/relationships">
  <dimension ref="A1:I53"/>
  <sheetViews>
    <sheetView zoomScalePageLayoutView="0" workbookViewId="0" topLeftCell="A1">
      <selection activeCell="F50" sqref="F50"/>
    </sheetView>
  </sheetViews>
  <sheetFormatPr defaultColWidth="9.33203125" defaultRowHeight="12.75"/>
  <cols>
    <col min="1" max="1" width="5.5" style="3" customWidth="1"/>
    <col min="2" max="2" width="11" style="3" customWidth="1"/>
    <col min="3" max="3" width="12.5" style="3" customWidth="1"/>
    <col min="4" max="4" width="10.33203125" style="3" customWidth="1"/>
    <col min="5" max="5" width="15.5" style="3" customWidth="1"/>
    <col min="6" max="6" width="18.5" style="3" customWidth="1"/>
    <col min="7" max="7" width="16" style="3" customWidth="1"/>
    <col min="8" max="8" width="7" style="3" customWidth="1"/>
    <col min="9" max="9" width="15.66015625" style="3" customWidth="1"/>
    <col min="10" max="16384" width="9.33203125" style="3" customWidth="1"/>
  </cols>
  <sheetData>
    <row r="1" spans="1:9" ht="15">
      <c r="A1" s="973" t="s">
        <v>844</v>
      </c>
      <c r="B1" s="973"/>
      <c r="C1" s="973"/>
      <c r="D1" s="973"/>
      <c r="E1" s="973"/>
      <c r="F1" s="973"/>
      <c r="G1" s="973"/>
      <c r="H1" s="973"/>
      <c r="I1" s="973"/>
    </row>
    <row r="2" spans="1:9" ht="33">
      <c r="A2" s="978" t="s">
        <v>845</v>
      </c>
      <c r="B2" s="978"/>
      <c r="C2" s="978"/>
      <c r="D2" s="978"/>
      <c r="E2" s="978"/>
      <c r="F2" s="978"/>
      <c r="G2" s="978"/>
      <c r="H2" s="978"/>
      <c r="I2" s="978"/>
    </row>
    <row r="3" spans="1:9" ht="14.25">
      <c r="A3" s="959"/>
      <c r="B3" s="959"/>
      <c r="C3" s="959"/>
      <c r="D3" s="959"/>
      <c r="E3" s="959"/>
      <c r="F3" s="959"/>
      <c r="G3" s="959"/>
      <c r="H3" s="959"/>
      <c r="I3" s="959"/>
    </row>
    <row r="4" spans="1:9" ht="14.25">
      <c r="A4" s="959"/>
      <c r="B4" s="959"/>
      <c r="C4" s="959"/>
      <c r="D4" s="959"/>
      <c r="E4" s="959"/>
      <c r="F4" s="959"/>
      <c r="G4" s="959"/>
      <c r="H4" s="959"/>
      <c r="I4" s="959"/>
    </row>
    <row r="5" spans="1:9" ht="15">
      <c r="A5" s="971"/>
      <c r="B5" s="971"/>
      <c r="C5" s="971"/>
      <c r="D5" s="971"/>
      <c r="E5" s="971"/>
      <c r="F5" s="971"/>
      <c r="G5" s="971"/>
      <c r="H5" s="971"/>
      <c r="I5" s="971"/>
    </row>
    <row r="6" spans="1:9" ht="15">
      <c r="A6" s="473" t="s">
        <v>604</v>
      </c>
      <c r="B6" s="961" t="str">
        <f>(eff_entity)</f>
        <v>Taxing Unit Name</v>
      </c>
      <c r="C6" s="961"/>
      <c r="D6" s="971" t="s">
        <v>846</v>
      </c>
      <c r="E6" s="971"/>
      <c r="F6" s="961">
        <f>(timeofmeeting)</f>
        <v>0</v>
      </c>
      <c r="G6" s="961"/>
      <c r="H6" s="971"/>
      <c r="I6" s="971"/>
    </row>
    <row r="7" spans="1:9" ht="15">
      <c r="A7" s="455" t="s">
        <v>804</v>
      </c>
      <c r="B7" s="1009">
        <f>(dateofmeeting)</f>
        <v>0</v>
      </c>
      <c r="C7" s="1009"/>
      <c r="D7" s="477" t="s">
        <v>650</v>
      </c>
      <c r="E7" s="961">
        <f>(meetingplace)</f>
        <v>0</v>
      </c>
      <c r="F7" s="961"/>
      <c r="G7" s="961"/>
      <c r="H7" s="971"/>
      <c r="I7" s="971"/>
    </row>
    <row r="8" spans="1:9" ht="15">
      <c r="A8" s="455"/>
      <c r="B8" s="971"/>
      <c r="C8" s="971"/>
      <c r="D8" s="971"/>
      <c r="E8" s="971"/>
      <c r="F8" s="971"/>
      <c r="G8" s="971"/>
      <c r="H8" s="971"/>
      <c r="I8" s="971"/>
    </row>
    <row r="9" spans="1:9" ht="15">
      <c r="A9" s="971"/>
      <c r="B9" s="971"/>
      <c r="C9" s="971"/>
      <c r="D9" s="971"/>
      <c r="E9" s="971"/>
      <c r="F9" s="971"/>
      <c r="G9" s="971"/>
      <c r="H9" s="971"/>
      <c r="I9" s="971"/>
    </row>
    <row r="10" spans="1:9" ht="15">
      <c r="A10" s="957" t="s">
        <v>847</v>
      </c>
      <c r="B10" s="957"/>
      <c r="C10" s="957"/>
      <c r="D10" s="957"/>
      <c r="E10" s="957"/>
      <c r="F10" s="474">
        <f>(apyr)</f>
        <v>0</v>
      </c>
      <c r="G10" s="957" t="s">
        <v>848</v>
      </c>
      <c r="H10" s="957"/>
      <c r="I10" s="957"/>
    </row>
    <row r="11" spans="1:9" ht="15">
      <c r="A11" s="962"/>
      <c r="B11" s="962"/>
      <c r="C11" s="971" t="s">
        <v>849</v>
      </c>
      <c r="D11" s="971"/>
      <c r="E11" s="971"/>
      <c r="F11" s="971"/>
      <c r="G11" s="971"/>
      <c r="H11" s="971"/>
      <c r="I11" s="971"/>
    </row>
    <row r="12" spans="1:9" ht="14.25">
      <c r="A12" s="972"/>
      <c r="B12" s="972"/>
      <c r="C12" s="972"/>
      <c r="D12" s="972"/>
      <c r="E12" s="972"/>
      <c r="F12" s="972"/>
      <c r="G12" s="972"/>
      <c r="H12" s="972"/>
      <c r="I12" s="972"/>
    </row>
    <row r="13" spans="1:9" ht="18" customHeight="1">
      <c r="A13" s="972" t="s">
        <v>933</v>
      </c>
      <c r="B13" s="972"/>
      <c r="C13" s="972"/>
      <c r="D13" s="972"/>
      <c r="E13" s="972"/>
      <c r="F13" s="972"/>
      <c r="G13" s="972"/>
      <c r="H13" s="972"/>
      <c r="I13" s="972"/>
    </row>
    <row r="14" spans="1:9" ht="14.25">
      <c r="A14" s="972" t="s">
        <v>934</v>
      </c>
      <c r="B14" s="972"/>
      <c r="C14" s="972"/>
      <c r="D14" s="972"/>
      <c r="E14" s="972"/>
      <c r="F14" s="972"/>
      <c r="G14" s="972"/>
      <c r="H14" s="972"/>
      <c r="I14" s="972"/>
    </row>
    <row r="15" spans="1:9" ht="15">
      <c r="A15" s="971"/>
      <c r="B15" s="971"/>
      <c r="C15" s="971"/>
      <c r="D15" s="971"/>
      <c r="E15" s="971"/>
      <c r="F15" s="971"/>
      <c r="G15" s="971"/>
      <c r="H15" s="971"/>
      <c r="I15" s="971"/>
    </row>
    <row r="16" spans="1:9" ht="15">
      <c r="A16" s="971"/>
      <c r="B16" s="971"/>
      <c r="C16" s="971"/>
      <c r="D16" s="971"/>
      <c r="E16" s="971"/>
      <c r="F16" s="971"/>
      <c r="G16" s="971"/>
      <c r="H16" s="971"/>
      <c r="I16" s="971"/>
    </row>
    <row r="17" spans="1:9" ht="15">
      <c r="A17" s="957" t="s">
        <v>852</v>
      </c>
      <c r="B17" s="957"/>
      <c r="C17" s="957"/>
      <c r="D17" s="957"/>
      <c r="E17" s="957"/>
      <c r="F17" s="961" t="str">
        <f>(eff_entity)</f>
        <v>Taxing Unit Name</v>
      </c>
      <c r="G17" s="961"/>
      <c r="H17" s="961"/>
      <c r="I17" s="961"/>
    </row>
    <row r="18" spans="1:9" ht="14.25">
      <c r="A18" s="959"/>
      <c r="B18" s="959"/>
      <c r="C18" s="959"/>
      <c r="D18" s="959"/>
      <c r="E18" s="959"/>
      <c r="F18" s="959"/>
      <c r="G18" s="959"/>
      <c r="H18" s="959"/>
      <c r="I18" s="959"/>
    </row>
    <row r="19" spans="1:9" ht="15">
      <c r="A19" s="971"/>
      <c r="B19" s="971"/>
      <c r="C19" s="971"/>
      <c r="D19" s="971"/>
      <c r="E19" s="971"/>
      <c r="F19" s="971"/>
      <c r="G19" s="971"/>
      <c r="H19" s="971"/>
      <c r="I19" s="971"/>
    </row>
    <row r="20" spans="1:9" ht="15">
      <c r="A20" s="455" t="s">
        <v>853</v>
      </c>
      <c r="B20" s="962"/>
      <c r="C20" s="962"/>
      <c r="D20" s="477" t="s">
        <v>854</v>
      </c>
      <c r="E20" s="971"/>
      <c r="F20" s="971"/>
      <c r="G20" s="971"/>
      <c r="H20" s="971"/>
      <c r="I20" s="971"/>
    </row>
    <row r="21" spans="1:9" ht="15">
      <c r="A21" s="957"/>
      <c r="B21" s="957"/>
      <c r="C21" s="957"/>
      <c r="D21" s="957"/>
      <c r="E21" s="957"/>
      <c r="F21" s="957"/>
      <c r="G21" s="957"/>
      <c r="H21" s="957"/>
      <c r="I21" s="957"/>
    </row>
    <row r="22" spans="1:9" ht="15">
      <c r="A22" s="957"/>
      <c r="B22" s="957"/>
      <c r="C22" s="957"/>
      <c r="D22" s="957"/>
      <c r="E22" s="957"/>
      <c r="F22" s="957"/>
      <c r="G22" s="957"/>
      <c r="H22" s="957"/>
      <c r="I22" s="957"/>
    </row>
    <row r="23" spans="1:9" ht="15">
      <c r="A23" s="957"/>
      <c r="B23" s="957"/>
      <c r="C23" s="957"/>
      <c r="D23" s="957"/>
      <c r="E23" s="957"/>
      <c r="F23" s="957"/>
      <c r="G23" s="957"/>
      <c r="H23" s="957"/>
      <c r="I23" s="957"/>
    </row>
    <row r="24" spans="1:9" ht="15">
      <c r="A24" s="957"/>
      <c r="B24" s="957"/>
      <c r="C24" s="957"/>
      <c r="D24" s="957"/>
      <c r="E24" s="957"/>
      <c r="F24" s="957"/>
      <c r="G24" s="957"/>
      <c r="H24" s="957"/>
      <c r="I24" s="957"/>
    </row>
    <row r="25" spans="1:9" ht="15">
      <c r="A25" s="957"/>
      <c r="B25" s="957"/>
      <c r="C25" s="957"/>
      <c r="D25" s="957"/>
      <c r="E25" s="957"/>
      <c r="F25" s="957"/>
      <c r="G25" s="957"/>
      <c r="H25" s="957"/>
      <c r="I25" s="957"/>
    </row>
    <row r="26" spans="1:9" ht="15">
      <c r="A26" s="971"/>
      <c r="B26" s="971"/>
      <c r="C26" s="971"/>
      <c r="D26" s="971"/>
      <c r="E26" s="971"/>
      <c r="F26" s="971"/>
      <c r="G26" s="971"/>
      <c r="H26" s="971"/>
      <c r="I26" s="971"/>
    </row>
    <row r="27" spans="1:9" ht="15">
      <c r="A27" s="957"/>
      <c r="B27" s="957"/>
      <c r="C27" s="957"/>
      <c r="D27" s="957"/>
      <c r="E27" s="957"/>
      <c r="F27" s="957"/>
      <c r="G27" s="957"/>
      <c r="H27" s="957"/>
      <c r="I27" s="957"/>
    </row>
    <row r="28" spans="1:9" ht="14.25">
      <c r="A28" s="972"/>
      <c r="B28" s="972"/>
      <c r="C28" s="972"/>
      <c r="D28" s="972"/>
      <c r="E28" s="972"/>
      <c r="F28" s="972"/>
      <c r="G28" s="972"/>
      <c r="H28" s="972"/>
      <c r="I28" s="972"/>
    </row>
    <row r="29" spans="1:9" ht="15">
      <c r="A29" s="971"/>
      <c r="B29" s="971"/>
      <c r="C29" s="971"/>
      <c r="D29" s="971"/>
      <c r="E29" s="971"/>
      <c r="F29" s="971"/>
      <c r="G29" s="971"/>
      <c r="H29" s="971"/>
      <c r="I29" s="971"/>
    </row>
    <row r="30" spans="1:9" ht="15">
      <c r="A30" s="957"/>
      <c r="B30" s="957"/>
      <c r="C30" s="957"/>
      <c r="D30" s="957"/>
      <c r="E30" s="957"/>
      <c r="F30" s="957"/>
      <c r="G30" s="957"/>
      <c r="H30" s="957"/>
      <c r="I30" s="957"/>
    </row>
    <row r="31" spans="1:9" ht="15">
      <c r="A31" s="957"/>
      <c r="B31" s="957"/>
      <c r="C31" s="957"/>
      <c r="D31" s="957"/>
      <c r="E31" s="957"/>
      <c r="F31" s="957"/>
      <c r="G31" s="957"/>
      <c r="H31" s="957"/>
      <c r="I31" s="957"/>
    </row>
    <row r="32" spans="1:9" ht="15">
      <c r="A32" s="957"/>
      <c r="B32" s="957"/>
      <c r="C32" s="957"/>
      <c r="D32" s="957"/>
      <c r="E32" s="957"/>
      <c r="F32" s="957"/>
      <c r="G32" s="957"/>
      <c r="H32" s="957"/>
      <c r="I32" s="957"/>
    </row>
    <row r="33" spans="1:9" ht="15">
      <c r="A33" s="957"/>
      <c r="B33" s="957"/>
      <c r="C33" s="957"/>
      <c r="D33" s="957"/>
      <c r="E33" s="957"/>
      <c r="F33" s="957"/>
      <c r="G33" s="957"/>
      <c r="H33" s="957"/>
      <c r="I33" s="957"/>
    </row>
    <row r="34" spans="1:9" ht="15">
      <c r="A34" s="957"/>
      <c r="B34" s="957"/>
      <c r="C34" s="957"/>
      <c r="D34" s="957"/>
      <c r="E34" s="957"/>
      <c r="F34" s="957"/>
      <c r="G34" s="957"/>
      <c r="H34" s="957"/>
      <c r="I34" s="957"/>
    </row>
    <row r="35" spans="1:9" ht="15">
      <c r="A35" s="957"/>
      <c r="B35" s="957"/>
      <c r="C35" s="957"/>
      <c r="D35" s="957"/>
      <c r="E35" s="957"/>
      <c r="F35" s="957"/>
      <c r="G35" s="957"/>
      <c r="H35" s="957"/>
      <c r="I35" s="957"/>
    </row>
    <row r="36" spans="1:9" ht="15">
      <c r="A36" s="957"/>
      <c r="B36" s="957"/>
      <c r="C36" s="957"/>
      <c r="D36" s="957"/>
      <c r="E36" s="957"/>
      <c r="F36" s="957"/>
      <c r="G36" s="957"/>
      <c r="H36" s="957"/>
      <c r="I36" s="957"/>
    </row>
    <row r="37" spans="1:9" ht="14.25">
      <c r="A37" s="1012"/>
      <c r="B37" s="1012"/>
      <c r="C37" s="1012"/>
      <c r="D37" s="1012"/>
      <c r="E37" s="1012"/>
      <c r="F37" s="1012"/>
      <c r="G37" s="1012"/>
      <c r="H37" s="1012"/>
      <c r="I37" s="1012"/>
    </row>
    <row r="38" spans="1:9" ht="15">
      <c r="A38" s="973"/>
      <c r="B38" s="973"/>
      <c r="C38" s="973"/>
      <c r="D38" s="973"/>
      <c r="E38" s="973"/>
      <c r="F38" s="973"/>
      <c r="G38" s="973"/>
      <c r="H38" s="973"/>
      <c r="I38" s="973"/>
    </row>
    <row r="39" spans="1:9" ht="15">
      <c r="A39" s="473"/>
      <c r="B39" s="473"/>
      <c r="C39" s="473"/>
      <c r="D39" s="473"/>
      <c r="E39" s="473"/>
      <c r="F39" s="473"/>
      <c r="G39" s="473"/>
      <c r="H39" s="473"/>
      <c r="I39" s="473"/>
    </row>
    <row r="40" spans="1:9" ht="15">
      <c r="A40" s="473"/>
      <c r="B40" s="473"/>
      <c r="C40" s="473"/>
      <c r="D40" s="473"/>
      <c r="E40" s="473"/>
      <c r="F40" s="473"/>
      <c r="G40" s="473"/>
      <c r="H40" s="473"/>
      <c r="I40" s="473"/>
    </row>
    <row r="41" spans="1:9" ht="15">
      <c r="A41" s="473"/>
      <c r="B41" s="473"/>
      <c r="C41" s="473"/>
      <c r="D41" s="473"/>
      <c r="E41" s="473"/>
      <c r="F41" s="473"/>
      <c r="G41" s="473"/>
      <c r="H41" s="473"/>
      <c r="I41" s="473"/>
    </row>
    <row r="42" spans="1:9" ht="15">
      <c r="A42" s="473"/>
      <c r="B42" s="473"/>
      <c r="C42" s="473"/>
      <c r="D42" s="473"/>
      <c r="E42" s="473"/>
      <c r="F42" s="473"/>
      <c r="G42" s="473"/>
      <c r="H42" s="473"/>
      <c r="I42" s="473"/>
    </row>
    <row r="43" spans="1:9" ht="15">
      <c r="A43" s="473"/>
      <c r="B43" s="473"/>
      <c r="C43" s="473"/>
      <c r="D43" s="473"/>
      <c r="E43" s="473"/>
      <c r="F43" s="473"/>
      <c r="G43" s="473"/>
      <c r="H43" s="473"/>
      <c r="I43" s="473"/>
    </row>
    <row r="44" spans="1:9" ht="15">
      <c r="A44" s="473"/>
      <c r="B44" s="473"/>
      <c r="C44" s="473"/>
      <c r="D44" s="473"/>
      <c r="E44" s="473"/>
      <c r="F44" s="473"/>
      <c r="G44" s="473"/>
      <c r="H44" s="473"/>
      <c r="I44" s="473"/>
    </row>
    <row r="45" spans="1:9" ht="15">
      <c r="A45" s="994" t="s">
        <v>935</v>
      </c>
      <c r="B45" s="994"/>
      <c r="C45" s="994"/>
      <c r="D45" s="994"/>
      <c r="E45" s="994"/>
      <c r="F45" s="994"/>
      <c r="G45" s="994"/>
      <c r="H45" s="994"/>
      <c r="I45" s="994"/>
    </row>
    <row r="46" spans="1:9" ht="15">
      <c r="A46" s="994"/>
      <c r="B46" s="994"/>
      <c r="C46" s="994"/>
      <c r="D46" s="994"/>
      <c r="E46" s="994"/>
      <c r="F46" s="994"/>
      <c r="G46" s="994"/>
      <c r="H46" s="994"/>
      <c r="I46" s="994"/>
    </row>
    <row r="47" spans="1:9" ht="15">
      <c r="A47" s="1026" t="s">
        <v>897</v>
      </c>
      <c r="B47" s="1026"/>
      <c r="C47" s="1026"/>
      <c r="D47" s="1026"/>
      <c r="E47" s="1026"/>
      <c r="F47" s="1026"/>
      <c r="G47" s="1026"/>
      <c r="H47" s="1026"/>
      <c r="I47" s="1026"/>
    </row>
    <row r="48" spans="1:9" ht="15">
      <c r="A48" s="1010" t="s">
        <v>584</v>
      </c>
      <c r="B48" s="1010"/>
      <c r="C48" s="1010"/>
      <c r="D48" s="1010"/>
      <c r="E48" s="1010"/>
      <c r="F48" s="1010"/>
      <c r="G48" s="1010"/>
      <c r="H48" s="1010"/>
      <c r="I48" s="1010"/>
    </row>
    <row r="49" spans="1:9" ht="15">
      <c r="A49" s="1035" t="s">
        <v>936</v>
      </c>
      <c r="B49" s="1035"/>
      <c r="C49" s="1035"/>
      <c r="D49" s="1035"/>
      <c r="E49" s="1035"/>
      <c r="F49" s="1035"/>
      <c r="G49" s="1035"/>
      <c r="H49" s="1035"/>
      <c r="I49" s="1035"/>
    </row>
    <row r="50" spans="1:9" ht="15">
      <c r="A50" s="473"/>
      <c r="B50" s="473"/>
      <c r="C50" s="473"/>
      <c r="D50" s="473"/>
      <c r="E50" s="473"/>
      <c r="F50" s="473"/>
      <c r="G50" s="473"/>
      <c r="H50" s="473"/>
      <c r="I50" s="473"/>
    </row>
    <row r="51" spans="1:9" ht="15">
      <c r="A51" s="473"/>
      <c r="B51" s="473"/>
      <c r="C51" s="473"/>
      <c r="D51" s="473"/>
      <c r="E51" s="473"/>
      <c r="F51" s="473"/>
      <c r="G51" s="473"/>
      <c r="H51" s="473"/>
      <c r="I51" s="473"/>
    </row>
    <row r="52" spans="1:9" ht="15">
      <c r="A52" s="473"/>
      <c r="B52" s="473"/>
      <c r="C52" s="473"/>
      <c r="D52" s="473"/>
      <c r="E52" s="473"/>
      <c r="F52" s="473"/>
      <c r="G52" s="473"/>
      <c r="H52" s="473"/>
      <c r="I52" s="473"/>
    </row>
    <row r="53" spans="1:9" ht="15">
      <c r="A53" s="473"/>
      <c r="B53" s="473"/>
      <c r="C53" s="473"/>
      <c r="D53" s="473"/>
      <c r="E53" s="473"/>
      <c r="F53" s="473"/>
      <c r="G53" s="473"/>
      <c r="H53" s="473"/>
      <c r="I53" s="473"/>
    </row>
  </sheetData>
  <sheetProtection password="CCA6" sheet="1" objects="1" scenarios="1"/>
  <mergeCells count="53">
    <mergeCell ref="A49:I49"/>
    <mergeCell ref="A37:I37"/>
    <mergeCell ref="A38:I38"/>
    <mergeCell ref="A45:I45"/>
    <mergeCell ref="A46:I46"/>
    <mergeCell ref="A47:I47"/>
    <mergeCell ref="A48:I48"/>
    <mergeCell ref="A31:I31"/>
    <mergeCell ref="A32:I32"/>
    <mergeCell ref="A33:I33"/>
    <mergeCell ref="A34:I34"/>
    <mergeCell ref="A35:I35"/>
    <mergeCell ref="A36:I36"/>
    <mergeCell ref="A25:I25"/>
    <mergeCell ref="A26:I26"/>
    <mergeCell ref="A27:I27"/>
    <mergeCell ref="A28:I28"/>
    <mergeCell ref="A29:I29"/>
    <mergeCell ref="A30:I30"/>
    <mergeCell ref="B20:C20"/>
    <mergeCell ref="E20:I20"/>
    <mergeCell ref="A21:I21"/>
    <mergeCell ref="A22:I22"/>
    <mergeCell ref="A23:I23"/>
    <mergeCell ref="A24:I24"/>
    <mergeCell ref="A15:I15"/>
    <mergeCell ref="A16:I16"/>
    <mergeCell ref="A17:E17"/>
    <mergeCell ref="F17:I17"/>
    <mergeCell ref="A18:I18"/>
    <mergeCell ref="A19:I19"/>
    <mergeCell ref="A11:B11"/>
    <mergeCell ref="C11:D11"/>
    <mergeCell ref="E11:I11"/>
    <mergeCell ref="A12:I12"/>
    <mergeCell ref="A13:I13"/>
    <mergeCell ref="A14:I14"/>
    <mergeCell ref="B7:C7"/>
    <mergeCell ref="E7:G7"/>
    <mergeCell ref="H7:I7"/>
    <mergeCell ref="B8:I8"/>
    <mergeCell ref="A9:I9"/>
    <mergeCell ref="A10:E10"/>
    <mergeCell ref="G10:I10"/>
    <mergeCell ref="A1:I1"/>
    <mergeCell ref="A2:I2"/>
    <mergeCell ref="A3:I3"/>
    <mergeCell ref="A4:I4"/>
    <mergeCell ref="A5:I5"/>
    <mergeCell ref="B6:C6"/>
    <mergeCell ref="D6:E6"/>
    <mergeCell ref="F6:G6"/>
    <mergeCell ref="H6:I6"/>
  </mergeCells>
  <printOptions/>
  <pageMargins left="0.699999988079071" right="0.699999988079071" top="0.75" bottom="0.75" header="0.30000001192092896" footer="0.30000001192092896"/>
  <pageSetup errors="blank" horizontalDpi="600" verticalDpi="600" orientation="portrait" scale="90"/>
  <legacyDrawing r:id="rId2"/>
</worksheet>
</file>

<file path=xl/worksheets/sheet2.xml><?xml version="1.0" encoding="utf-8"?>
<worksheet xmlns="http://schemas.openxmlformats.org/spreadsheetml/2006/main" xmlns:r="http://schemas.openxmlformats.org/officeDocument/2006/relationships">
  <dimension ref="A1:D124"/>
  <sheetViews>
    <sheetView showGridLines="0" zoomScaleSheetLayoutView="100" workbookViewId="0" topLeftCell="A100">
      <selection activeCell="B116" sqref="B116:B117"/>
    </sheetView>
  </sheetViews>
  <sheetFormatPr defaultColWidth="9.33203125" defaultRowHeight="12.75"/>
  <cols>
    <col min="1" max="1" width="9.33203125" style="1" customWidth="1"/>
    <col min="2" max="2" width="86" style="1" customWidth="1"/>
    <col min="3" max="3" width="20.83203125" style="1" customWidth="1"/>
    <col min="4" max="4" width="27.33203125" style="55" customWidth="1"/>
    <col min="5" max="5" width="2.16015625" style="1" customWidth="1"/>
    <col min="6" max="16384" width="9.33203125" style="1" customWidth="1"/>
  </cols>
  <sheetData>
    <row r="1" spans="1:4" ht="18.75">
      <c r="A1" s="635" t="s">
        <v>94</v>
      </c>
      <c r="B1" s="635"/>
      <c r="C1" s="635"/>
      <c r="D1" s="56" t="s">
        <v>95</v>
      </c>
    </row>
    <row r="2" spans="1:4" ht="25.5">
      <c r="A2" s="696" t="s">
        <v>96</v>
      </c>
      <c r="B2" s="696"/>
      <c r="C2" s="696"/>
      <c r="D2" s="57">
        <v>44403</v>
      </c>
    </row>
    <row r="3" spans="1:4" ht="20.25">
      <c r="A3" s="688" t="s">
        <v>97</v>
      </c>
      <c r="B3" s="688"/>
      <c r="C3" s="688"/>
      <c r="D3" s="688"/>
    </row>
    <row r="4" spans="1:4" ht="15">
      <c r="A4" s="689" t="str">
        <f>(eff_desc)</f>
        <v>HBO-BOOKER HOSPITAL DISTRICT (2021)</v>
      </c>
      <c r="B4" s="689"/>
      <c r="C4" s="690" t="s">
        <v>98</v>
      </c>
      <c r="D4" s="691"/>
    </row>
    <row r="5" spans="1:4" ht="15">
      <c r="A5" s="692" t="s">
        <v>99</v>
      </c>
      <c r="B5" s="693"/>
      <c r="C5" s="694" t="s">
        <v>100</v>
      </c>
      <c r="D5" s="695"/>
    </row>
    <row r="6" spans="1:4" ht="12" customHeight="1">
      <c r="A6" s="662"/>
      <c r="B6" s="662"/>
      <c r="C6" s="662"/>
      <c r="D6" s="662"/>
    </row>
    <row r="7" spans="1:4" ht="196.5" customHeight="1">
      <c r="A7" s="676" t="s">
        <v>101</v>
      </c>
      <c r="B7" s="677"/>
      <c r="C7" s="677"/>
      <c r="D7" s="677"/>
    </row>
    <row r="8" spans="1:4" ht="15.75">
      <c r="A8" s="663" t="s">
        <v>102</v>
      </c>
      <c r="B8" s="663"/>
      <c r="C8" s="663"/>
      <c r="D8" s="663"/>
    </row>
    <row r="9" spans="1:4" ht="40.5" customHeight="1">
      <c r="A9" s="670" t="s">
        <v>103</v>
      </c>
      <c r="B9" s="671"/>
      <c r="C9" s="671"/>
      <c r="D9" s="671"/>
    </row>
    <row r="10" spans="1:4" ht="33.75" customHeight="1">
      <c r="A10" s="59" t="s">
        <v>104</v>
      </c>
      <c r="B10" s="681" t="s">
        <v>105</v>
      </c>
      <c r="C10" s="682"/>
      <c r="D10" s="60" t="s">
        <v>106</v>
      </c>
    </row>
    <row r="11" spans="1:4" ht="96" customHeight="1">
      <c r="A11" s="61">
        <v>1</v>
      </c>
      <c r="B11" s="657" t="s">
        <v>107</v>
      </c>
      <c r="C11" s="658"/>
      <c r="D11" s="62">
        <f>SUM(eff_histtxblrecog)</f>
        <v>130717788</v>
      </c>
    </row>
    <row r="12" spans="1:4" ht="45" customHeight="1">
      <c r="A12" s="63">
        <v>2</v>
      </c>
      <c r="B12" s="666" t="s">
        <v>108</v>
      </c>
      <c r="C12" s="667"/>
      <c r="D12" s="66">
        <f>SUM(eff_histtaxceiling)</f>
        <v>0</v>
      </c>
    </row>
    <row r="13" spans="1:4" ht="23.25" customHeight="1">
      <c r="A13" s="61">
        <v>3</v>
      </c>
      <c r="B13" s="67" t="s">
        <v>109</v>
      </c>
      <c r="C13" s="68"/>
      <c r="D13" s="62">
        <f>SUM(D11-D12)</f>
        <v>130717788</v>
      </c>
    </row>
    <row r="14" spans="1:4" ht="21" customHeight="1">
      <c r="A14" s="61">
        <v>4</v>
      </c>
      <c r="B14" s="672" t="s">
        <v>110</v>
      </c>
      <c r="C14" s="658"/>
      <c r="D14" s="69">
        <f>SUM(eff_histtaxrate)*100</f>
        <v>0.75</v>
      </c>
    </row>
    <row r="15" spans="1:4" ht="37.5" customHeight="1">
      <c r="A15" s="664">
        <v>5</v>
      </c>
      <c r="B15" s="683" t="s">
        <v>111</v>
      </c>
      <c r="C15" s="684"/>
      <c r="D15" s="678"/>
    </row>
    <row r="16" spans="1:4" ht="21.75" customHeight="1">
      <c r="A16" s="665"/>
      <c r="B16" s="70" t="s">
        <v>112</v>
      </c>
      <c r="C16" s="71">
        <v>0</v>
      </c>
      <c r="D16" s="679"/>
    </row>
    <row r="17" spans="1:4" ht="21" customHeight="1">
      <c r="A17" s="665"/>
      <c r="B17" s="70" t="s">
        <v>113</v>
      </c>
      <c r="C17" s="73">
        <v>0</v>
      </c>
      <c r="D17" s="680"/>
    </row>
    <row r="18" spans="1:4" ht="21.75" customHeight="1">
      <c r="A18" s="63"/>
      <c r="B18" s="75" t="s">
        <v>114</v>
      </c>
      <c r="C18" s="76"/>
      <c r="D18" s="74">
        <f>SUM(C16-C17)</f>
        <v>0</v>
      </c>
    </row>
    <row r="19" spans="1:4" ht="18" customHeight="1">
      <c r="A19" s="645">
        <v>6</v>
      </c>
      <c r="B19" s="674" t="s">
        <v>115</v>
      </c>
      <c r="C19" s="675"/>
      <c r="D19" s="685"/>
    </row>
    <row r="20" spans="1:4" ht="21.75" customHeight="1">
      <c r="A20" s="646"/>
      <c r="B20" s="77" t="s">
        <v>116</v>
      </c>
      <c r="C20" s="78">
        <v>0</v>
      </c>
      <c r="D20" s="686"/>
    </row>
    <row r="21" spans="1:4" ht="21.75" customHeight="1">
      <c r="A21" s="646"/>
      <c r="B21" s="77" t="s">
        <v>117</v>
      </c>
      <c r="C21" s="79">
        <v>0</v>
      </c>
      <c r="D21" s="687"/>
    </row>
    <row r="22" spans="1:4" ht="21.75" customHeight="1">
      <c r="A22" s="646"/>
      <c r="B22" s="699" t="s">
        <v>118</v>
      </c>
      <c r="C22" s="700"/>
      <c r="D22" s="81">
        <f>SUM(C20-C21)</f>
        <v>0</v>
      </c>
    </row>
    <row r="23" spans="1:4" ht="21.75" customHeight="1">
      <c r="A23" s="82">
        <v>7</v>
      </c>
      <c r="B23" s="702" t="s">
        <v>119</v>
      </c>
      <c r="C23" s="703"/>
      <c r="D23" s="83">
        <f>SUM(D18,D22)</f>
        <v>0</v>
      </c>
    </row>
    <row r="24" spans="1:4" ht="21.75" customHeight="1">
      <c r="A24" s="82">
        <v>8</v>
      </c>
      <c r="B24" s="702" t="s">
        <v>120</v>
      </c>
      <c r="C24" s="628"/>
      <c r="D24" s="83">
        <f>SUM(D13,D23)</f>
        <v>130717788</v>
      </c>
    </row>
    <row r="25" spans="1:4" ht="34.5" customHeight="1">
      <c r="A25" s="82">
        <v>9</v>
      </c>
      <c r="B25" s="639" t="s">
        <v>121</v>
      </c>
      <c r="C25" s="628"/>
      <c r="D25" s="84">
        <v>0</v>
      </c>
    </row>
    <row r="26" spans="1:4" ht="18.75">
      <c r="A26" s="635" t="s">
        <v>94</v>
      </c>
      <c r="B26" s="635"/>
      <c r="C26" s="635"/>
      <c r="D26" s="56" t="s">
        <v>95</v>
      </c>
    </row>
    <row r="27" spans="1:4" ht="35.25" customHeight="1">
      <c r="A27" s="85" t="s">
        <v>104</v>
      </c>
      <c r="B27" s="673" t="s">
        <v>105</v>
      </c>
      <c r="C27" s="673"/>
      <c r="D27" s="86" t="s">
        <v>106</v>
      </c>
    </row>
    <row r="28" spans="1:4" ht="94.5" customHeight="1">
      <c r="A28" s="664">
        <v>10</v>
      </c>
      <c r="B28" s="683" t="s">
        <v>122</v>
      </c>
      <c r="C28" s="684"/>
      <c r="D28" s="710"/>
    </row>
    <row r="29" spans="1:4" ht="24" customHeight="1">
      <c r="A29" s="665"/>
      <c r="B29" s="70" t="s">
        <v>123</v>
      </c>
      <c r="C29" s="88">
        <f>SUM(eff_histabsolutexempt)</f>
        <v>0</v>
      </c>
      <c r="D29" s="679"/>
    </row>
    <row r="30" spans="1:4" ht="33" customHeight="1">
      <c r="A30" s="665"/>
      <c r="B30" s="70" t="s">
        <v>124</v>
      </c>
      <c r="C30" s="89">
        <f>SUM(eff_partialexempt)</f>
        <v>107599</v>
      </c>
      <c r="D30" s="680"/>
    </row>
    <row r="31" spans="1:4" ht="23.25" customHeight="1">
      <c r="A31" s="63"/>
      <c r="B31" s="64" t="s">
        <v>125</v>
      </c>
      <c r="C31" s="65"/>
      <c r="D31" s="72">
        <f>SUM(C29,C30)</f>
        <v>107599</v>
      </c>
    </row>
    <row r="32" spans="1:4" ht="66.75" customHeight="1">
      <c r="A32" s="664">
        <v>11</v>
      </c>
      <c r="B32" s="653" t="s">
        <v>126</v>
      </c>
      <c r="C32" s="701"/>
      <c r="D32" s="705"/>
    </row>
    <row r="33" spans="1:4" ht="22.5" customHeight="1">
      <c r="A33" s="665"/>
      <c r="B33" s="70" t="s">
        <v>127</v>
      </c>
      <c r="C33" s="90">
        <f>SUM(eff_histprdmkt)</f>
        <v>0</v>
      </c>
      <c r="D33" s="706"/>
    </row>
    <row r="34" spans="1:4" ht="19.5" customHeight="1">
      <c r="A34" s="665"/>
      <c r="B34" s="70" t="s">
        <v>128</v>
      </c>
      <c r="C34" s="91">
        <f>SUM(eff_prd)</f>
        <v>0</v>
      </c>
      <c r="D34" s="707"/>
    </row>
    <row r="35" spans="1:4" ht="19.5" customHeight="1">
      <c r="A35" s="63"/>
      <c r="B35" s="64" t="s">
        <v>129</v>
      </c>
      <c r="C35" s="65"/>
      <c r="D35" s="66">
        <f>SUM(C33-C34)</f>
        <v>0</v>
      </c>
    </row>
    <row r="36" spans="1:4" ht="18.75" customHeight="1">
      <c r="A36" s="61">
        <v>12</v>
      </c>
      <c r="B36" s="697" t="s">
        <v>130</v>
      </c>
      <c r="C36" s="698"/>
      <c r="D36" s="62">
        <f>SUM(D25,D31,D35)</f>
        <v>107599</v>
      </c>
    </row>
    <row r="37" spans="1:4" ht="16.5" customHeight="1">
      <c r="A37" s="61">
        <v>13</v>
      </c>
      <c r="B37" s="657" t="s">
        <v>131</v>
      </c>
      <c r="C37" s="698"/>
      <c r="D37" s="62">
        <f>SUM(D24-D36)</f>
        <v>130610189</v>
      </c>
    </row>
    <row r="38" spans="1:4" ht="18.75" customHeight="1">
      <c r="A38" s="61">
        <v>14</v>
      </c>
      <c r="B38" s="657" t="s">
        <v>132</v>
      </c>
      <c r="C38" s="698"/>
      <c r="D38" s="93">
        <f>SUM(D14)*D37/100</f>
        <v>979576.4175</v>
      </c>
    </row>
    <row r="39" spans="1:4" ht="81" customHeight="1">
      <c r="A39" s="61">
        <v>15</v>
      </c>
      <c r="B39" s="657" t="s">
        <v>133</v>
      </c>
      <c r="C39" s="658"/>
      <c r="D39" s="94">
        <v>0</v>
      </c>
    </row>
    <row r="40" spans="1:4" ht="72" customHeight="1">
      <c r="A40" s="61">
        <v>16</v>
      </c>
      <c r="B40" s="657" t="s">
        <v>134</v>
      </c>
      <c r="C40" s="698"/>
      <c r="D40" s="95">
        <f>SUM(D38:D39)</f>
        <v>979576.4175</v>
      </c>
    </row>
    <row r="41" spans="1:4" ht="69" customHeight="1">
      <c r="A41" s="664">
        <v>17</v>
      </c>
      <c r="B41" s="653" t="s">
        <v>135</v>
      </c>
      <c r="C41" s="654"/>
      <c r="D41" s="678"/>
    </row>
    <row r="42" spans="1:4" ht="20.25" customHeight="1">
      <c r="A42" s="665"/>
      <c r="B42" s="70" t="s">
        <v>136</v>
      </c>
      <c r="C42" s="88">
        <f>SUM(eff_txbl)</f>
        <v>118564336</v>
      </c>
      <c r="D42" s="665"/>
    </row>
    <row r="43" spans="1:4" ht="52.5" customHeight="1">
      <c r="A43" s="665"/>
      <c r="B43" s="96" t="s">
        <v>137</v>
      </c>
      <c r="C43" s="89">
        <f>SUM(eff_pollution)</f>
        <v>0</v>
      </c>
      <c r="D43" s="704"/>
    </row>
    <row r="44" spans="1:4" ht="19.5" customHeight="1">
      <c r="A44" s="97"/>
      <c r="B44" s="98" t="s">
        <v>138</v>
      </c>
      <c r="C44" s="99"/>
      <c r="D44" s="100">
        <f>SUM(C42-C43)</f>
        <v>118564336</v>
      </c>
    </row>
    <row r="45" spans="1:4" ht="19.5" customHeight="1">
      <c r="A45" s="101"/>
      <c r="B45" s="102"/>
      <c r="C45" s="102"/>
      <c r="D45" s="103"/>
    </row>
    <row r="46" spans="1:4" ht="19.5" customHeight="1">
      <c r="A46" s="635" t="s">
        <v>94</v>
      </c>
      <c r="B46" s="635"/>
      <c r="C46" s="635"/>
      <c r="D46" s="56" t="s">
        <v>95</v>
      </c>
    </row>
    <row r="47" spans="1:4" ht="19.5" customHeight="1">
      <c r="A47" s="104" t="s">
        <v>104</v>
      </c>
      <c r="B47" s="655" t="s">
        <v>105</v>
      </c>
      <c r="C47" s="656"/>
      <c r="D47" s="104" t="s">
        <v>106</v>
      </c>
    </row>
    <row r="48" spans="1:4" ht="33" customHeight="1">
      <c r="A48" s="664">
        <v>18</v>
      </c>
      <c r="B48" s="668" t="s">
        <v>139</v>
      </c>
      <c r="C48" s="669"/>
      <c r="D48" s="87"/>
    </row>
    <row r="49" spans="1:4" ht="99" customHeight="1">
      <c r="A49" s="665"/>
      <c r="B49" s="105" t="s">
        <v>140</v>
      </c>
      <c r="C49" s="106">
        <v>0</v>
      </c>
      <c r="D49" s="107" t="s">
        <v>141</v>
      </c>
    </row>
    <row r="50" spans="1:4" ht="157.5" customHeight="1">
      <c r="A50" s="665"/>
      <c r="B50" s="96" t="s">
        <v>142</v>
      </c>
      <c r="C50" s="73">
        <v>0</v>
      </c>
      <c r="D50" s="108"/>
    </row>
    <row r="51" spans="1:4" ht="21" customHeight="1">
      <c r="A51" s="63"/>
      <c r="B51" s="64" t="s">
        <v>143</v>
      </c>
      <c r="C51" s="65"/>
      <c r="D51" s="66">
        <f>SUM(C49:C50)</f>
        <v>0</v>
      </c>
    </row>
    <row r="52" spans="1:4" ht="39" customHeight="1">
      <c r="A52" s="109">
        <v>19</v>
      </c>
      <c r="B52" s="714" t="s">
        <v>144</v>
      </c>
      <c r="C52" s="715"/>
      <c r="D52" s="111">
        <f>SUM(eff_taxceiling)</f>
        <v>0</v>
      </c>
    </row>
    <row r="53" spans="1:4" ht="25.5" customHeight="1">
      <c r="A53" s="61">
        <v>20</v>
      </c>
      <c r="B53" s="708" t="s">
        <v>145</v>
      </c>
      <c r="C53" s="709"/>
      <c r="D53" s="62">
        <f>SUM(D44,D51)-D52</f>
        <v>118564336</v>
      </c>
    </row>
    <row r="54" spans="1:4" ht="49.5" customHeight="1">
      <c r="A54" s="61">
        <v>21</v>
      </c>
      <c r="B54" s="657" t="s">
        <v>146</v>
      </c>
      <c r="C54" s="658"/>
      <c r="D54" s="112">
        <v>0</v>
      </c>
    </row>
    <row r="55" spans="1:4" ht="92.25" customHeight="1">
      <c r="A55" s="61">
        <v>22</v>
      </c>
      <c r="B55" s="657" t="s">
        <v>147</v>
      </c>
      <c r="C55" s="658"/>
      <c r="D55" s="62">
        <f>SUM(eff_newtxbl)</f>
        <v>1870448</v>
      </c>
    </row>
    <row r="56" spans="1:4" ht="22.5" customHeight="1">
      <c r="A56" s="61">
        <v>23</v>
      </c>
      <c r="B56" s="657" t="s">
        <v>148</v>
      </c>
      <c r="C56" s="658"/>
      <c r="D56" s="62">
        <f>SUM(D54:D55)</f>
        <v>1870448</v>
      </c>
    </row>
    <row r="57" spans="1:4" ht="22.5" customHeight="1">
      <c r="A57" s="61">
        <v>24</v>
      </c>
      <c r="B57" s="657" t="s">
        <v>149</v>
      </c>
      <c r="C57" s="658"/>
      <c r="D57" s="62">
        <f>SUM(D53,-D56)</f>
        <v>116693888</v>
      </c>
    </row>
    <row r="58" spans="1:4" ht="21.75" customHeight="1">
      <c r="A58" s="61">
        <v>25</v>
      </c>
      <c r="B58" s="657" t="s">
        <v>150</v>
      </c>
      <c r="C58" s="658"/>
      <c r="D58" s="113">
        <f>SUM(D40/D57)*100</f>
        <v>0.8394410660993659</v>
      </c>
    </row>
    <row r="59" spans="1:4" ht="19.5" customHeight="1">
      <c r="A59" s="635" t="s">
        <v>94</v>
      </c>
      <c r="B59" s="635"/>
      <c r="C59" s="635"/>
      <c r="D59" s="56" t="s">
        <v>95</v>
      </c>
    </row>
    <row r="60" spans="1:4" ht="29.25" customHeight="1">
      <c r="A60" s="629" t="s">
        <v>151</v>
      </c>
      <c r="B60" s="629"/>
      <c r="C60" s="629"/>
      <c r="D60" s="629"/>
    </row>
    <row r="61" spans="1:4" ht="335.25" customHeight="1">
      <c r="A61" s="720" t="s">
        <v>152</v>
      </c>
      <c r="B61" s="720"/>
      <c r="C61" s="720"/>
      <c r="D61" s="720"/>
    </row>
    <row r="62" spans="1:4" ht="33.75" customHeight="1">
      <c r="A62" s="104" t="s">
        <v>104</v>
      </c>
      <c r="B62" s="655" t="s">
        <v>153</v>
      </c>
      <c r="C62" s="656"/>
      <c r="D62" s="104" t="s">
        <v>106</v>
      </c>
    </row>
    <row r="63" spans="1:4" ht="48.75" customHeight="1">
      <c r="A63" s="114">
        <v>26</v>
      </c>
      <c r="B63" s="714" t="s">
        <v>154</v>
      </c>
      <c r="C63" s="721"/>
      <c r="D63" s="115">
        <v>0</v>
      </c>
    </row>
    <row r="64" spans="1:4" ht="20.25" customHeight="1">
      <c r="A64" s="645">
        <v>27</v>
      </c>
      <c r="B64" s="116" t="s">
        <v>155</v>
      </c>
      <c r="C64" s="117"/>
      <c r="D64" s="118">
        <v>0</v>
      </c>
    </row>
    <row r="65" spans="1:4" ht="39" customHeight="1">
      <c r="A65" s="646"/>
      <c r="B65" s="119" t="s">
        <v>156</v>
      </c>
      <c r="C65" s="120">
        <v>0</v>
      </c>
      <c r="D65" s="121"/>
    </row>
    <row r="66" spans="1:4" ht="30" customHeight="1">
      <c r="A66" s="647"/>
      <c r="B66" s="122" t="s">
        <v>157</v>
      </c>
      <c r="C66" s="120">
        <v>0</v>
      </c>
      <c r="D66" s="123"/>
    </row>
    <row r="67" spans="1:4" ht="57" customHeight="1">
      <c r="A67" s="124">
        <v>28</v>
      </c>
      <c r="B67" s="659" t="s">
        <v>158</v>
      </c>
      <c r="C67" s="660"/>
      <c r="D67" s="126">
        <v>0</v>
      </c>
    </row>
    <row r="68" spans="1:4" ht="94.5" customHeight="1">
      <c r="A68" s="645">
        <v>29</v>
      </c>
      <c r="B68" s="674" t="s">
        <v>159</v>
      </c>
      <c r="C68" s="675"/>
      <c r="D68" s="705"/>
    </row>
    <row r="69" spans="1:4" ht="127.5" customHeight="1">
      <c r="A69" s="646"/>
      <c r="B69" s="77" t="s">
        <v>160</v>
      </c>
      <c r="C69" s="127">
        <v>0</v>
      </c>
      <c r="D69" s="719"/>
    </row>
    <row r="70" spans="1:4" ht="21" customHeight="1">
      <c r="A70" s="646"/>
      <c r="B70" s="128" t="s">
        <v>161</v>
      </c>
      <c r="C70" s="127">
        <v>0</v>
      </c>
      <c r="D70" s="719"/>
    </row>
    <row r="71" spans="1:4" ht="50.25" customHeight="1">
      <c r="A71" s="646"/>
      <c r="B71" s="128" t="s">
        <v>162</v>
      </c>
      <c r="C71" s="127">
        <v>0</v>
      </c>
      <c r="D71" s="92"/>
    </row>
    <row r="72" spans="1:4" ht="19.5" customHeight="1">
      <c r="A72" s="647"/>
      <c r="B72" s="129" t="s">
        <v>163</v>
      </c>
      <c r="C72" s="130"/>
      <c r="D72" s="92">
        <f>SUM(C69,-C70,-C71)</f>
        <v>0</v>
      </c>
    </row>
    <row r="73" spans="1:4" ht="31.5" customHeight="1">
      <c r="A73" s="124">
        <v>30</v>
      </c>
      <c r="B73" s="639" t="s">
        <v>164</v>
      </c>
      <c r="C73" s="661"/>
      <c r="D73" s="131">
        <v>0</v>
      </c>
    </row>
    <row r="74" spans="1:4" ht="20.25" customHeight="1">
      <c r="A74" s="124">
        <v>31</v>
      </c>
      <c r="B74" s="132" t="s">
        <v>165</v>
      </c>
      <c r="C74" s="133"/>
      <c r="D74" s="62">
        <f>SUM(D72,-D73)</f>
        <v>0</v>
      </c>
    </row>
    <row r="75" spans="1:4" ht="63.75" customHeight="1">
      <c r="A75" s="645">
        <v>32</v>
      </c>
      <c r="B75" s="717" t="s">
        <v>166</v>
      </c>
      <c r="C75" s="718"/>
      <c r="D75" s="134"/>
    </row>
    <row r="76" spans="1:4" ht="33" customHeight="1">
      <c r="A76" s="646"/>
      <c r="B76" s="125" t="s">
        <v>167</v>
      </c>
      <c r="C76" s="135">
        <v>0</v>
      </c>
      <c r="D76" s="136"/>
    </row>
    <row r="77" spans="1:4" ht="18.75" customHeight="1">
      <c r="A77" s="646"/>
      <c r="B77" s="125" t="s">
        <v>168</v>
      </c>
      <c r="C77" s="137">
        <v>0</v>
      </c>
      <c r="D77" s="136"/>
    </row>
    <row r="78" spans="1:4" ht="18" customHeight="1">
      <c r="A78" s="646"/>
      <c r="B78" s="125" t="s">
        <v>169</v>
      </c>
      <c r="C78" s="137">
        <v>0</v>
      </c>
      <c r="D78" s="138"/>
    </row>
    <row r="79" spans="1:4" ht="19.5" customHeight="1">
      <c r="A79" s="647"/>
      <c r="B79" s="80" t="s">
        <v>170</v>
      </c>
      <c r="C79" s="139">
        <v>0</v>
      </c>
      <c r="D79" s="140">
        <v>0</v>
      </c>
    </row>
    <row r="80" spans="1:4" ht="62.25" customHeight="1">
      <c r="A80" s="124">
        <v>33</v>
      </c>
      <c r="B80" s="699" t="s">
        <v>171</v>
      </c>
      <c r="C80" s="716"/>
      <c r="D80" s="141" t="e">
        <f>SUM(D74)/(D79)</f>
        <v>#DIV/0!</v>
      </c>
    </row>
    <row r="81" spans="1:4" ht="33.75" customHeight="1">
      <c r="A81" s="109">
        <v>34</v>
      </c>
      <c r="B81" s="648" t="s">
        <v>172</v>
      </c>
      <c r="C81" s="649"/>
      <c r="D81" s="142">
        <f>SUM(D53)</f>
        <v>118564336</v>
      </c>
    </row>
    <row r="82" spans="1:4" ht="18.75" customHeight="1">
      <c r="A82" s="82">
        <v>35</v>
      </c>
      <c r="B82" s="711" t="s">
        <v>173</v>
      </c>
      <c r="C82" s="712"/>
      <c r="D82" s="143" t="e">
        <f>SUM(D80/D81)*100</f>
        <v>#DIV/0!</v>
      </c>
    </row>
    <row r="83" spans="1:4" ht="64.5" customHeight="1">
      <c r="A83" s="144">
        <v>36</v>
      </c>
      <c r="B83" s="651" t="s">
        <v>174</v>
      </c>
      <c r="C83" s="652"/>
      <c r="D83" s="145" t="e">
        <f>SUM(D67,D82)</f>
        <v>#DIV/0!</v>
      </c>
    </row>
    <row r="84" spans="1:4" ht="18.75" customHeight="1">
      <c r="A84" s="635" t="s">
        <v>94</v>
      </c>
      <c r="B84" s="635"/>
      <c r="C84" s="635"/>
      <c r="D84" s="56" t="s">
        <v>95</v>
      </c>
    </row>
    <row r="85" spans="1:4" ht="21.75" customHeight="1">
      <c r="A85" s="629" t="s">
        <v>175</v>
      </c>
      <c r="B85" s="629"/>
      <c r="C85" s="629"/>
      <c r="D85" s="629"/>
    </row>
    <row r="86" spans="1:4" ht="108" customHeight="1">
      <c r="A86" s="650" t="s">
        <v>176</v>
      </c>
      <c r="B86" s="650"/>
      <c r="C86" s="650"/>
      <c r="D86" s="650"/>
    </row>
    <row r="87" spans="1:4" ht="15.75">
      <c r="A87" s="146" t="s">
        <v>104</v>
      </c>
      <c r="B87" s="631" t="s">
        <v>177</v>
      </c>
      <c r="C87" s="632"/>
      <c r="D87" s="148" t="s">
        <v>106</v>
      </c>
    </row>
    <row r="88" spans="1:4" ht="54" customHeight="1">
      <c r="A88" s="149">
        <v>37</v>
      </c>
      <c r="B88" s="638" t="s">
        <v>178</v>
      </c>
      <c r="C88" s="628"/>
      <c r="D88" s="150">
        <v>0</v>
      </c>
    </row>
    <row r="89" spans="1:4" ht="33.75" customHeight="1">
      <c r="A89" s="82">
        <v>38</v>
      </c>
      <c r="B89" s="638" t="s">
        <v>172</v>
      </c>
      <c r="C89" s="628"/>
      <c r="D89" s="151">
        <f>SUM(D53)</f>
        <v>118564336</v>
      </c>
    </row>
    <row r="90" spans="1:4" ht="19.5" customHeight="1">
      <c r="A90" s="82">
        <v>39</v>
      </c>
      <c r="B90" s="639" t="s">
        <v>179</v>
      </c>
      <c r="C90" s="638"/>
      <c r="D90" s="152">
        <f>SUM(D88/D89)*100</f>
        <v>0</v>
      </c>
    </row>
    <row r="91" spans="1:4" ht="15.75">
      <c r="A91" s="124">
        <v>40</v>
      </c>
      <c r="B91" s="639" t="s">
        <v>180</v>
      </c>
      <c r="C91" s="628"/>
      <c r="D91" s="153" t="e">
        <f>SUM(D83,D90)</f>
        <v>#DIV/0!</v>
      </c>
    </row>
    <row r="92" spans="1:4" ht="15.75">
      <c r="A92" s="154"/>
      <c r="B92" s="155"/>
      <c r="C92" s="155"/>
      <c r="D92" s="156"/>
    </row>
    <row r="93" spans="1:4" ht="15.75">
      <c r="A93" s="629" t="s">
        <v>181</v>
      </c>
      <c r="B93" s="629"/>
      <c r="C93" s="629"/>
      <c r="D93" s="629"/>
    </row>
    <row r="94" spans="1:4" ht="146.25" customHeight="1">
      <c r="A94" s="630" t="s">
        <v>182</v>
      </c>
      <c r="B94" s="630"/>
      <c r="C94" s="630"/>
      <c r="D94" s="630"/>
    </row>
    <row r="95" spans="1:4" ht="15.75">
      <c r="A95" s="146" t="s">
        <v>104</v>
      </c>
      <c r="B95" s="631" t="s">
        <v>183</v>
      </c>
      <c r="C95" s="632"/>
      <c r="D95" s="148" t="s">
        <v>106</v>
      </c>
    </row>
    <row r="96" spans="1:4" ht="33.75" customHeight="1">
      <c r="A96" s="124">
        <v>41</v>
      </c>
      <c r="B96" s="627" t="s">
        <v>184</v>
      </c>
      <c r="C96" s="628"/>
      <c r="D96" s="157">
        <f>SUM(D14)</f>
        <v>0.75</v>
      </c>
    </row>
    <row r="97" spans="1:4" ht="47.25" customHeight="1">
      <c r="A97" s="124">
        <v>42</v>
      </c>
      <c r="B97" s="627" t="s">
        <v>185</v>
      </c>
      <c r="C97" s="628"/>
      <c r="D97" s="118">
        <v>0</v>
      </c>
    </row>
    <row r="98" spans="1:4" ht="32.25" customHeight="1">
      <c r="A98" s="124">
        <v>43</v>
      </c>
      <c r="B98" s="627" t="s">
        <v>186</v>
      </c>
      <c r="C98" s="628"/>
      <c r="D98" s="157">
        <f>SUM(D96-D97)</f>
        <v>0.75</v>
      </c>
    </row>
    <row r="99" spans="1:4" ht="48" customHeight="1">
      <c r="A99" s="124">
        <v>44</v>
      </c>
      <c r="B99" s="627" t="s">
        <v>187</v>
      </c>
      <c r="C99" s="628"/>
      <c r="D99" s="158">
        <v>0</v>
      </c>
    </row>
    <row r="100" spans="1:4" ht="15.75">
      <c r="A100" s="154"/>
      <c r="B100" s="155"/>
      <c r="C100" s="155"/>
      <c r="D100" s="156"/>
    </row>
    <row r="101" spans="1:4" ht="15.75">
      <c r="A101" s="629" t="s">
        <v>188</v>
      </c>
      <c r="B101" s="629"/>
      <c r="C101" s="629"/>
      <c r="D101" s="629"/>
    </row>
    <row r="102" spans="1:4" ht="15" customHeight="1">
      <c r="A102" s="154"/>
      <c r="B102" s="155"/>
      <c r="C102" s="155"/>
      <c r="D102" s="156"/>
    </row>
    <row r="103" spans="1:4" ht="15.75">
      <c r="A103" s="636" t="s">
        <v>189</v>
      </c>
      <c r="B103" s="636"/>
      <c r="C103" s="636"/>
      <c r="D103" s="156"/>
    </row>
    <row r="104" spans="1:4" ht="15.75">
      <c r="A104" s="154"/>
      <c r="B104" s="155"/>
      <c r="C104" s="155"/>
      <c r="D104" s="156"/>
    </row>
    <row r="105" spans="1:4" ht="15.75">
      <c r="A105" s="160"/>
      <c r="B105" s="636" t="s">
        <v>190</v>
      </c>
      <c r="C105" s="636"/>
      <c r="D105" s="161">
        <f>SUM(D58)</f>
        <v>0.8394410660993659</v>
      </c>
    </row>
    <row r="106" spans="1:4" ht="15">
      <c r="A106" s="160"/>
      <c r="B106" s="160" t="s">
        <v>191</v>
      </c>
      <c r="C106" s="160"/>
      <c r="D106" s="162"/>
    </row>
    <row r="107" spans="1:4" ht="15">
      <c r="A107" s="160"/>
      <c r="B107" s="636"/>
      <c r="C107" s="636"/>
      <c r="D107" s="163"/>
    </row>
    <row r="108" spans="1:4" ht="15">
      <c r="A108" s="160"/>
      <c r="B108" s="160" t="s">
        <v>192</v>
      </c>
      <c r="C108" s="160"/>
      <c r="D108" s="162"/>
    </row>
    <row r="109" spans="1:4" ht="21" customHeight="1">
      <c r="A109" s="160"/>
      <c r="B109" s="637" t="s">
        <v>193</v>
      </c>
      <c r="C109" s="637"/>
      <c r="D109" s="164">
        <v>0</v>
      </c>
    </row>
    <row r="110" spans="1:4" ht="15">
      <c r="A110" s="160"/>
      <c r="B110" s="159"/>
      <c r="C110" s="159"/>
      <c r="D110" s="163"/>
    </row>
    <row r="111" spans="1:4" ht="15.75">
      <c r="A111" s="154"/>
      <c r="B111" s="155"/>
      <c r="C111" s="155"/>
      <c r="D111" s="156"/>
    </row>
    <row r="112" spans="1:4" ht="15.75">
      <c r="A112" s="629" t="s">
        <v>194</v>
      </c>
      <c r="B112" s="629"/>
      <c r="C112" s="629"/>
      <c r="D112" s="629"/>
    </row>
    <row r="113" spans="1:4" ht="15">
      <c r="A113" s="640" t="s">
        <v>195</v>
      </c>
      <c r="B113" s="713"/>
      <c r="C113" s="713"/>
      <c r="D113" s="713"/>
    </row>
    <row r="114" spans="1:4" ht="36.75" customHeight="1">
      <c r="A114" s="713"/>
      <c r="B114" s="713"/>
      <c r="C114" s="713"/>
      <c r="D114" s="713"/>
    </row>
    <row r="116" spans="1:4" ht="15">
      <c r="A116" s="640" t="s">
        <v>196</v>
      </c>
      <c r="B116" s="641"/>
      <c r="C116" s="160"/>
      <c r="D116" s="162"/>
    </row>
    <row r="117" spans="1:4" ht="15">
      <c r="A117" s="640"/>
      <c r="B117" s="642"/>
      <c r="C117" s="160"/>
      <c r="D117" s="162"/>
    </row>
    <row r="118" ht="15">
      <c r="B118" s="160" t="s">
        <v>197</v>
      </c>
    </row>
    <row r="119" spans="1:4" ht="15">
      <c r="A119" s="640" t="s">
        <v>198</v>
      </c>
      <c r="B119" s="643"/>
      <c r="C119" s="160"/>
      <c r="D119" s="162"/>
    </row>
    <row r="120" spans="1:4" ht="15.75">
      <c r="A120" s="640"/>
      <c r="B120" s="644"/>
      <c r="C120" s="160"/>
      <c r="D120" s="165"/>
    </row>
    <row r="121" spans="1:4" ht="15">
      <c r="A121" s="160"/>
      <c r="B121" s="160" t="s">
        <v>199</v>
      </c>
      <c r="C121" s="160"/>
      <c r="D121" s="160" t="s">
        <v>200</v>
      </c>
    </row>
    <row r="123" spans="1:3" ht="15.75">
      <c r="A123" s="633" t="s">
        <v>201</v>
      </c>
      <c r="B123" s="633"/>
      <c r="C123" s="633"/>
    </row>
    <row r="124" spans="1:2" ht="15">
      <c r="A124" s="634" t="s">
        <v>202</v>
      </c>
      <c r="B124" s="634"/>
    </row>
  </sheetData>
  <sheetProtection password="CCA6" sheet="1" selectLockedCells="1"/>
  <mergeCells count="97">
    <mergeCell ref="B82:C82"/>
    <mergeCell ref="A113:D114"/>
    <mergeCell ref="B52:C52"/>
    <mergeCell ref="B80:C80"/>
    <mergeCell ref="B75:C75"/>
    <mergeCell ref="B68:C68"/>
    <mergeCell ref="D68:D70"/>
    <mergeCell ref="B62:C62"/>
    <mergeCell ref="A61:D61"/>
    <mergeCell ref="B63:C63"/>
    <mergeCell ref="B24:C24"/>
    <mergeCell ref="B25:C25"/>
    <mergeCell ref="A68:A72"/>
    <mergeCell ref="A59:C59"/>
    <mergeCell ref="B57:C57"/>
    <mergeCell ref="A64:A66"/>
    <mergeCell ref="A60:D60"/>
    <mergeCell ref="B53:C53"/>
    <mergeCell ref="B58:C58"/>
    <mergeCell ref="D28:D30"/>
    <mergeCell ref="A41:A43"/>
    <mergeCell ref="D41:D43"/>
    <mergeCell ref="A48:A50"/>
    <mergeCell ref="B40:C40"/>
    <mergeCell ref="A32:A34"/>
    <mergeCell ref="D32:D34"/>
    <mergeCell ref="B56:C56"/>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D19:D21"/>
    <mergeCell ref="A6:D6"/>
    <mergeCell ref="A8:D8"/>
    <mergeCell ref="A15:A17"/>
    <mergeCell ref="B12:C12"/>
    <mergeCell ref="B48:C48"/>
    <mergeCell ref="A9:D9"/>
    <mergeCell ref="B14:C14"/>
    <mergeCell ref="A26:C26"/>
    <mergeCell ref="B27:C27"/>
    <mergeCell ref="B11:C11"/>
    <mergeCell ref="B88:C88"/>
    <mergeCell ref="B83:C83"/>
    <mergeCell ref="B91:C91"/>
    <mergeCell ref="B41:C41"/>
    <mergeCell ref="A46:C46"/>
    <mergeCell ref="B47:C47"/>
    <mergeCell ref="B54:C54"/>
    <mergeCell ref="B55:C55"/>
    <mergeCell ref="B67:C67"/>
    <mergeCell ref="B73:C73"/>
    <mergeCell ref="A112:D112"/>
    <mergeCell ref="A116:A117"/>
    <mergeCell ref="B116:B117"/>
    <mergeCell ref="A119:A120"/>
    <mergeCell ref="B119:B120"/>
    <mergeCell ref="A75:A79"/>
    <mergeCell ref="B81:C81"/>
    <mergeCell ref="A85:D85"/>
    <mergeCell ref="A86:D86"/>
    <mergeCell ref="B87:C87"/>
    <mergeCell ref="A123:C123"/>
    <mergeCell ref="A124:B124"/>
    <mergeCell ref="A84:C84"/>
    <mergeCell ref="A101:D101"/>
    <mergeCell ref="A103:C103"/>
    <mergeCell ref="B107:C107"/>
    <mergeCell ref="B109:C109"/>
    <mergeCell ref="B105:C105"/>
    <mergeCell ref="B89:C89"/>
    <mergeCell ref="B90:C90"/>
    <mergeCell ref="B99:C99"/>
    <mergeCell ref="A93:D93"/>
    <mergeCell ref="A94:D94"/>
    <mergeCell ref="B95:C95"/>
    <mergeCell ref="B96:C96"/>
    <mergeCell ref="B97:C97"/>
    <mergeCell ref="B98:C98"/>
  </mergeCells>
  <printOptions/>
  <pageMargins left="0.20000000298023224" right="0.20000000298023224" top="0.25" bottom="0.25" header="0.30000001192092896" footer="0.30000001192092896"/>
  <pageSetup errors="blank" fitToHeight="5" horizontalDpi="300" verticalDpi="300" orientation="portrait" scale="75"/>
  <headerFooter>
    <oddHeader>&amp;L&amp;12&amp;D   &amp;T&amp;R&amp;12&amp;P</oddHeader>
  </headerFooter>
  <rowBreaks count="5" manualBreakCount="5">
    <brk id="25" max="255" man="1"/>
    <brk id="45" max="255" man="1"/>
    <brk id="61" max="255" man="1"/>
    <brk id="83" max="255" man="1"/>
    <brk id="111" max="255" man="1"/>
  </rowBreaks>
  <legacyDrawing r:id="rId2"/>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9">
      <selection activeCell="D127" sqref="D127"/>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203</v>
      </c>
    </row>
    <row r="2" spans="1:13" ht="25.5">
      <c r="A2" s="696" t="s">
        <v>204</v>
      </c>
      <c r="B2" s="696"/>
      <c r="C2" s="696"/>
      <c r="D2" s="168" t="s">
        <v>205</v>
      </c>
      <c r="E2" s="3"/>
      <c r="F2" s="3"/>
      <c r="G2" s="3"/>
      <c r="H2" s="3"/>
      <c r="I2" s="3"/>
      <c r="J2" s="3"/>
      <c r="K2" s="3"/>
      <c r="L2" s="3"/>
      <c r="M2" s="3"/>
    </row>
    <row r="3" spans="1:11" ht="20.25">
      <c r="A3" s="688" t="s">
        <v>206</v>
      </c>
      <c r="B3" s="688"/>
      <c r="C3" s="688"/>
      <c r="D3" s="688"/>
      <c r="E3" s="3"/>
      <c r="F3" s="3"/>
      <c r="G3" s="3"/>
      <c r="H3" s="3"/>
      <c r="I3" s="3"/>
      <c r="J3" s="3"/>
      <c r="K3" s="3"/>
    </row>
    <row r="4" spans="1:11" ht="15">
      <c r="A4" s="689" t="str">
        <f>(eff_desc)</f>
        <v>HBO-BOOKER HOSPITAL DISTRICT (2021)</v>
      </c>
      <c r="B4" s="689"/>
      <c r="C4" s="690" t="s">
        <v>98</v>
      </c>
      <c r="D4" s="691"/>
      <c r="E4" s="3"/>
      <c r="F4" s="3"/>
      <c r="G4" s="3"/>
      <c r="H4" s="3"/>
      <c r="I4" s="3"/>
      <c r="J4" s="3"/>
      <c r="K4" s="3"/>
    </row>
    <row r="5" spans="1:13" ht="15">
      <c r="A5" s="692" t="s">
        <v>207</v>
      </c>
      <c r="B5" s="693"/>
      <c r="C5" s="694" t="s">
        <v>208</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81.5" customHeight="1">
      <c r="A7" s="732" t="s">
        <v>209</v>
      </c>
      <c r="B7" s="677"/>
      <c r="C7" s="677"/>
      <c r="D7" s="677"/>
      <c r="E7" s="3"/>
      <c r="F7" s="3"/>
      <c r="G7" s="3"/>
      <c r="H7" s="3"/>
      <c r="I7" s="3"/>
      <c r="J7" s="3"/>
      <c r="K7" s="3"/>
      <c r="L7" s="3"/>
      <c r="M7" s="3"/>
    </row>
    <row r="8" spans="1:13" ht="15.75">
      <c r="A8" s="663" t="s">
        <v>210</v>
      </c>
      <c r="B8" s="663"/>
      <c r="C8" s="663"/>
      <c r="D8" s="663"/>
      <c r="E8" s="3"/>
      <c r="F8" s="3"/>
      <c r="G8" s="3"/>
      <c r="H8" s="3"/>
      <c r="I8" s="3"/>
      <c r="J8" s="3"/>
      <c r="K8" s="3"/>
      <c r="L8" s="3"/>
      <c r="M8" s="3"/>
    </row>
    <row r="9" spans="1:13" ht="91.5" customHeight="1">
      <c r="A9" s="670" t="s">
        <v>211</v>
      </c>
      <c r="B9" s="671"/>
      <c r="C9" s="671"/>
      <c r="D9" s="671"/>
      <c r="E9" s="3"/>
      <c r="F9" s="3"/>
      <c r="G9" s="3"/>
      <c r="H9" s="3"/>
      <c r="I9" s="3"/>
      <c r="J9" s="3"/>
      <c r="K9" s="3"/>
      <c r="L9" s="3"/>
      <c r="M9" s="3"/>
    </row>
    <row r="10" spans="1:13" ht="29.25" customHeight="1">
      <c r="A10" s="104" t="s">
        <v>104</v>
      </c>
      <c r="B10" s="655" t="s">
        <v>212</v>
      </c>
      <c r="C10" s="656"/>
      <c r="D10" s="104" t="s">
        <v>106</v>
      </c>
      <c r="E10" s="3"/>
      <c r="F10" s="3"/>
      <c r="G10" s="3"/>
      <c r="H10" s="3"/>
      <c r="I10" s="3"/>
      <c r="J10" s="3"/>
      <c r="K10" s="3"/>
      <c r="L10" s="3"/>
      <c r="M10" s="3"/>
    </row>
    <row r="11" spans="1:13" ht="120" customHeight="1">
      <c r="A11" s="170">
        <v>1</v>
      </c>
      <c r="B11" s="745" t="s">
        <v>213</v>
      </c>
      <c r="C11" s="746"/>
      <c r="D11" s="172">
        <f>SUM(eff_histtxblrecog)</f>
        <v>130717788</v>
      </c>
      <c r="E11" s="3"/>
      <c r="F11" s="3"/>
      <c r="G11" s="3"/>
      <c r="H11" s="3"/>
      <c r="I11" s="3"/>
      <c r="J11" s="3"/>
      <c r="L11" s="3"/>
      <c r="M11" s="3"/>
    </row>
    <row r="12" spans="1:13" ht="35.25" customHeight="1">
      <c r="A12" s="170">
        <v>2</v>
      </c>
      <c r="B12" s="753" t="s">
        <v>214</v>
      </c>
      <c r="C12" s="754"/>
      <c r="D12" s="172">
        <f>SUM(eff_histtaxceiling)</f>
        <v>0</v>
      </c>
      <c r="E12" s="3"/>
      <c r="F12" s="3"/>
      <c r="G12" s="3"/>
      <c r="H12" s="3"/>
      <c r="I12" s="3"/>
      <c r="J12" s="3"/>
      <c r="L12" s="3"/>
      <c r="M12" s="3"/>
    </row>
    <row r="13" spans="1:13" ht="29.25" customHeight="1">
      <c r="A13" s="170">
        <v>3</v>
      </c>
      <c r="B13" s="782" t="s">
        <v>215</v>
      </c>
      <c r="C13" s="783"/>
      <c r="D13" s="172">
        <f>SUM(D11-D12)</f>
        <v>130717788</v>
      </c>
      <c r="E13" s="3"/>
      <c r="F13" s="3"/>
      <c r="G13" s="3"/>
      <c r="H13" s="3"/>
      <c r="I13" s="3"/>
      <c r="J13" s="3"/>
      <c r="L13" s="3"/>
      <c r="M13" s="3"/>
    </row>
    <row r="14" spans="1:13" ht="24" customHeight="1">
      <c r="A14" s="739">
        <v>4</v>
      </c>
      <c r="B14" s="784" t="s">
        <v>216</v>
      </c>
      <c r="C14" s="785"/>
      <c r="D14" s="174"/>
      <c r="E14" s="3"/>
      <c r="F14" s="3"/>
      <c r="G14" s="3"/>
      <c r="H14" s="3"/>
      <c r="I14" s="3"/>
      <c r="J14" s="3"/>
      <c r="L14" s="3"/>
      <c r="M14" s="3"/>
    </row>
    <row r="15" spans="1:13" ht="29.25" customHeight="1">
      <c r="A15" s="740"/>
      <c r="B15" s="176" t="s">
        <v>217</v>
      </c>
      <c r="C15" s="177">
        <f>SUM(eff_histchapter313appraisedis)</f>
        <v>0</v>
      </c>
      <c r="D15" s="178"/>
      <c r="E15" s="3"/>
      <c r="F15" s="3"/>
      <c r="G15" s="3"/>
      <c r="H15" s="3"/>
      <c r="I15" s="3"/>
      <c r="J15" s="3"/>
      <c r="L15" s="3"/>
      <c r="M15" s="3"/>
    </row>
    <row r="16" spans="1:13" ht="29.25" customHeight="1">
      <c r="A16" s="740"/>
      <c r="B16" s="176" t="s">
        <v>218</v>
      </c>
      <c r="C16" s="179">
        <f>SUM(eff_histchapter313limitedmo)</f>
        <v>0</v>
      </c>
      <c r="D16" s="178"/>
      <c r="E16" s="3"/>
      <c r="F16" s="3"/>
      <c r="G16" s="3"/>
      <c r="H16" s="3"/>
      <c r="I16" s="3"/>
      <c r="J16" s="3"/>
      <c r="L16" s="3"/>
      <c r="M16" s="3"/>
    </row>
    <row r="17" spans="1:13" ht="29.25" customHeight="1">
      <c r="A17" s="741"/>
      <c r="B17" s="181" t="s">
        <v>219</v>
      </c>
      <c r="C17" s="182"/>
      <c r="D17" s="183">
        <f>SUM(C15-C16)</f>
        <v>0</v>
      </c>
      <c r="E17" s="3"/>
      <c r="F17" s="3"/>
      <c r="G17" s="3"/>
      <c r="H17" s="3"/>
      <c r="I17" s="3"/>
      <c r="J17" s="3"/>
      <c r="L17" s="3"/>
      <c r="M17" s="3"/>
    </row>
    <row r="18" spans="1:13" ht="21" customHeight="1">
      <c r="A18" s="175">
        <v>5</v>
      </c>
      <c r="B18" s="773" t="s">
        <v>220</v>
      </c>
      <c r="C18" s="774"/>
      <c r="D18" s="184">
        <f>SUM(D13,-D17)</f>
        <v>130717788</v>
      </c>
      <c r="E18" s="3"/>
      <c r="F18" s="3"/>
      <c r="G18" s="3"/>
      <c r="H18" s="3"/>
      <c r="I18" s="3"/>
      <c r="J18" s="3"/>
      <c r="L18" s="3"/>
      <c r="M18" s="3"/>
    </row>
    <row r="19" spans="1:13" ht="17.25" customHeight="1">
      <c r="A19" s="739">
        <v>6</v>
      </c>
      <c r="B19" s="786" t="s">
        <v>221</v>
      </c>
      <c r="C19" s="786"/>
      <c r="D19" s="733"/>
      <c r="E19" s="3"/>
      <c r="F19" s="3"/>
      <c r="G19" s="3"/>
      <c r="H19" s="3"/>
      <c r="I19" s="3"/>
      <c r="J19" s="3"/>
      <c r="L19" s="3"/>
      <c r="M19" s="3"/>
    </row>
    <row r="20" spans="1:13" ht="21" customHeight="1">
      <c r="A20" s="740"/>
      <c r="B20" s="185" t="s">
        <v>222</v>
      </c>
      <c r="C20" s="186">
        <f>SUM(eff_histtaxratemo)</f>
        <v>0.0075</v>
      </c>
      <c r="D20" s="734"/>
      <c r="E20" s="3"/>
      <c r="F20" s="3"/>
      <c r="G20" s="3"/>
      <c r="H20" s="3"/>
      <c r="I20" s="3"/>
      <c r="J20" s="3"/>
      <c r="L20" s="3"/>
      <c r="M20" s="3"/>
    </row>
    <row r="21" spans="1:13" ht="21" customHeight="1">
      <c r="A21" s="741"/>
      <c r="B21" s="187" t="s">
        <v>223</v>
      </c>
      <c r="C21" s="188">
        <f>SUM(eff_histtaxrateis)</f>
        <v>0</v>
      </c>
      <c r="D21" s="735"/>
      <c r="E21" s="3"/>
      <c r="F21" s="3"/>
      <c r="G21" s="3"/>
      <c r="H21" s="3"/>
      <c r="I21" s="3"/>
      <c r="J21" s="3"/>
      <c r="L21" s="3"/>
      <c r="M21" s="3"/>
    </row>
    <row r="22" spans="1:13" ht="18" customHeight="1">
      <c r="A22" s="738" t="s">
        <v>224</v>
      </c>
      <c r="B22" s="738"/>
      <c r="C22" s="738"/>
      <c r="D22" s="56" t="s">
        <v>225</v>
      </c>
      <c r="E22" s="3"/>
      <c r="F22" s="3"/>
      <c r="G22" s="3"/>
      <c r="H22" s="3"/>
      <c r="I22" s="3"/>
      <c r="J22" s="3"/>
      <c r="L22" s="3"/>
      <c r="M22" s="3"/>
    </row>
    <row r="23" spans="1:13" ht="29.25" customHeight="1">
      <c r="A23" s="104" t="s">
        <v>104</v>
      </c>
      <c r="B23" s="655" t="s">
        <v>105</v>
      </c>
      <c r="C23" s="656"/>
      <c r="D23" s="104" t="s">
        <v>106</v>
      </c>
      <c r="E23" s="3"/>
      <c r="F23" s="3"/>
      <c r="G23" s="3"/>
      <c r="H23" s="3"/>
      <c r="I23" s="3"/>
      <c r="J23" s="3"/>
      <c r="L23" s="3"/>
      <c r="M23" s="3"/>
    </row>
    <row r="24" spans="1:13" ht="33" customHeight="1">
      <c r="A24" s="189">
        <v>7</v>
      </c>
      <c r="B24" s="736" t="s">
        <v>226</v>
      </c>
      <c r="C24" s="737"/>
      <c r="D24" s="190"/>
      <c r="E24" s="3"/>
      <c r="F24" s="3"/>
      <c r="G24" s="3"/>
      <c r="H24" s="3"/>
      <c r="I24" s="3"/>
      <c r="J24" s="3"/>
      <c r="L24" s="3"/>
      <c r="M24" s="3"/>
    </row>
    <row r="25" spans="1:13" ht="20.25" customHeight="1">
      <c r="A25" s="191"/>
      <c r="B25" s="192" t="s">
        <v>227</v>
      </c>
      <c r="C25" s="193">
        <v>0</v>
      </c>
      <c r="D25" s="194"/>
      <c r="E25" s="3"/>
      <c r="F25" s="3"/>
      <c r="G25" s="3"/>
      <c r="H25" s="3"/>
      <c r="I25" s="3"/>
      <c r="J25" s="3"/>
      <c r="L25" s="3"/>
      <c r="M25" s="3"/>
    </row>
    <row r="26" spans="1:13" ht="20.25" customHeight="1">
      <c r="A26" s="191"/>
      <c r="B26" s="192" t="s">
        <v>228</v>
      </c>
      <c r="C26" s="195">
        <v>0</v>
      </c>
      <c r="D26" s="196"/>
      <c r="E26" s="3"/>
      <c r="F26" s="3"/>
      <c r="G26" s="3"/>
      <c r="H26" s="3"/>
      <c r="I26" s="3"/>
      <c r="J26" s="3"/>
      <c r="L26" s="3"/>
      <c r="M26" s="3"/>
    </row>
    <row r="27" spans="1:13" ht="20.25" customHeight="1">
      <c r="A27" s="197"/>
      <c r="B27" s="198" t="s">
        <v>229</v>
      </c>
      <c r="C27" s="171"/>
      <c r="D27" s="199">
        <f>SUM(C25-C26)</f>
        <v>0</v>
      </c>
      <c r="E27" s="3"/>
      <c r="F27" s="3"/>
      <c r="G27" s="3"/>
      <c r="H27" s="3"/>
      <c r="I27" s="3"/>
      <c r="J27" s="3"/>
      <c r="L27" s="3"/>
      <c r="M27" s="3"/>
    </row>
    <row r="28" spans="1:13" ht="21" customHeight="1">
      <c r="A28" s="189">
        <v>8</v>
      </c>
      <c r="B28" s="736" t="s">
        <v>230</v>
      </c>
      <c r="C28" s="737"/>
      <c r="D28" s="190"/>
      <c r="E28" s="3"/>
      <c r="F28" s="3"/>
      <c r="G28" s="3"/>
      <c r="H28" s="3"/>
      <c r="I28" s="3"/>
      <c r="J28" s="3"/>
      <c r="K28" s="3"/>
      <c r="L28" s="3"/>
      <c r="M28" s="3"/>
    </row>
    <row r="29" spans="1:13" ht="26.25" customHeight="1">
      <c r="A29" s="200"/>
      <c r="B29" s="201" t="s">
        <v>116</v>
      </c>
      <c r="C29" s="202">
        <v>0</v>
      </c>
      <c r="D29" s="203"/>
      <c r="E29" s="3"/>
      <c r="F29" s="3"/>
      <c r="G29" s="3"/>
      <c r="H29" s="3"/>
      <c r="I29" s="3"/>
      <c r="J29" s="3"/>
      <c r="K29" s="3"/>
      <c r="L29" s="3"/>
      <c r="M29" s="3"/>
    </row>
    <row r="30" spans="1:13" ht="22.5" customHeight="1">
      <c r="A30" s="200"/>
      <c r="B30" s="201" t="s">
        <v>231</v>
      </c>
      <c r="C30" s="204">
        <v>0</v>
      </c>
      <c r="D30" s="205"/>
      <c r="E30" s="3"/>
      <c r="F30" s="3"/>
      <c r="G30" s="3"/>
      <c r="H30" s="3"/>
      <c r="I30" s="3"/>
      <c r="J30" s="3"/>
      <c r="K30" s="3"/>
      <c r="L30" s="3"/>
      <c r="M30" s="3"/>
    </row>
    <row r="31" spans="1:13" ht="20.25" customHeight="1">
      <c r="A31" s="180"/>
      <c r="B31" s="206" t="s">
        <v>232</v>
      </c>
      <c r="C31" s="207"/>
      <c r="D31" s="208">
        <f>SUM(C29-C30)</f>
        <v>0</v>
      </c>
      <c r="E31" s="3"/>
      <c r="F31" s="3"/>
      <c r="G31" s="3"/>
      <c r="H31" s="3"/>
      <c r="I31" s="3"/>
      <c r="J31" s="3"/>
      <c r="K31" s="3"/>
      <c r="L31" s="3"/>
      <c r="M31" s="3"/>
    </row>
    <row r="32" spans="1:13" ht="25.5" customHeight="1">
      <c r="A32" s="180">
        <v>9</v>
      </c>
      <c r="B32" s="751" t="s">
        <v>233</v>
      </c>
      <c r="C32" s="752"/>
      <c r="D32" s="210">
        <f>SUM(D31,D27)</f>
        <v>0</v>
      </c>
      <c r="E32" s="3"/>
      <c r="F32" s="3"/>
      <c r="G32" s="3"/>
      <c r="H32" s="3"/>
      <c r="I32" s="3"/>
      <c r="J32" s="3"/>
      <c r="K32" s="3"/>
      <c r="L32" s="3"/>
      <c r="M32" s="3"/>
    </row>
    <row r="33" spans="1:9" ht="46.5" customHeight="1">
      <c r="A33" s="170">
        <v>10</v>
      </c>
      <c r="B33" s="753" t="s">
        <v>234</v>
      </c>
      <c r="C33" s="755"/>
      <c r="D33" s="210">
        <f>SUM(D32,D18)</f>
        <v>130717788</v>
      </c>
      <c r="E33" s="3"/>
      <c r="F33" s="3"/>
      <c r="G33" s="3"/>
      <c r="H33" s="3"/>
      <c r="I33" s="3"/>
    </row>
    <row r="34" spans="1:9" ht="47.25" customHeight="1">
      <c r="A34" s="170">
        <v>11</v>
      </c>
      <c r="B34" s="753" t="s">
        <v>235</v>
      </c>
      <c r="C34" s="754"/>
      <c r="D34" s="210">
        <f>SUM(D32,D13)</f>
        <v>130717788</v>
      </c>
      <c r="E34" s="3"/>
      <c r="F34" s="3"/>
      <c r="G34" s="3"/>
      <c r="H34" s="3"/>
      <c r="I34" s="3"/>
    </row>
    <row r="35" spans="1:9" ht="39" customHeight="1">
      <c r="A35" s="173">
        <v>12</v>
      </c>
      <c r="B35" s="773" t="s">
        <v>236</v>
      </c>
      <c r="C35" s="787"/>
      <c r="D35" s="211">
        <v>0</v>
      </c>
      <c r="E35" s="3"/>
      <c r="F35" s="3"/>
      <c r="G35" s="3"/>
      <c r="H35" s="3"/>
      <c r="I35" s="3"/>
    </row>
    <row r="36" spans="1:9" ht="74.25" customHeight="1">
      <c r="A36" s="739">
        <v>13</v>
      </c>
      <c r="B36" s="749" t="s">
        <v>237</v>
      </c>
      <c r="C36" s="750"/>
      <c r="D36" s="811"/>
      <c r="E36" s="3"/>
      <c r="F36" s="3"/>
      <c r="G36" s="3"/>
      <c r="H36" s="3"/>
      <c r="I36" s="3"/>
    </row>
    <row r="37" spans="1:9" ht="21" customHeight="1">
      <c r="A37" s="740"/>
      <c r="B37" s="125" t="s">
        <v>238</v>
      </c>
      <c r="C37" s="212">
        <f>SUM(eff_histabsolutexempt)</f>
        <v>0</v>
      </c>
      <c r="D37" s="812"/>
      <c r="E37" s="3"/>
      <c r="F37" s="3"/>
      <c r="G37" s="3"/>
      <c r="H37" s="3"/>
      <c r="I37" s="3"/>
    </row>
    <row r="38" spans="1:9" ht="32.25" customHeight="1">
      <c r="A38" s="740"/>
      <c r="B38" s="125" t="s">
        <v>239</v>
      </c>
      <c r="C38" s="213">
        <f>SUM(eff_partialexempt)</f>
        <v>107599</v>
      </c>
      <c r="D38" s="813"/>
      <c r="E38" s="3"/>
      <c r="F38" s="3"/>
      <c r="G38" s="3"/>
      <c r="H38" s="3"/>
      <c r="I38" s="3"/>
    </row>
    <row r="39" spans="1:9" ht="25.5" customHeight="1">
      <c r="A39" s="740"/>
      <c r="B39" s="125" t="s">
        <v>240</v>
      </c>
      <c r="C39" s="214"/>
      <c r="D39" s="215">
        <f>SUM(C37,C38)</f>
        <v>107599</v>
      </c>
      <c r="E39" s="3"/>
      <c r="F39" s="3"/>
      <c r="G39" s="3"/>
      <c r="H39" s="3"/>
      <c r="I39" s="3"/>
    </row>
    <row r="40" spans="1:9" ht="63" customHeight="1">
      <c r="A40" s="739">
        <v>14</v>
      </c>
      <c r="B40" s="773" t="s">
        <v>241</v>
      </c>
      <c r="C40" s="774"/>
      <c r="D40" s="814"/>
      <c r="E40" s="3"/>
      <c r="F40" s="3"/>
      <c r="G40" s="3"/>
      <c r="H40" s="3"/>
      <c r="I40" s="3"/>
    </row>
    <row r="41" spans="1:9" ht="20.25" customHeight="1">
      <c r="A41" s="740"/>
      <c r="B41" s="216" t="s">
        <v>242</v>
      </c>
      <c r="C41" s="217">
        <f>SUM(eff_histprdmkt)</f>
        <v>0</v>
      </c>
      <c r="D41" s="815"/>
      <c r="E41" s="3"/>
      <c r="F41" s="3"/>
      <c r="G41" s="3"/>
      <c r="H41" s="3"/>
      <c r="I41" s="3"/>
    </row>
    <row r="42" spans="1:9" ht="20.25" customHeight="1">
      <c r="A42" s="740"/>
      <c r="B42" s="216" t="s">
        <v>243</v>
      </c>
      <c r="C42" s="218">
        <f>SUM(eff_prd)</f>
        <v>0</v>
      </c>
      <c r="D42" s="816"/>
      <c r="E42" s="3"/>
      <c r="F42" s="3"/>
      <c r="G42" s="3"/>
      <c r="H42" s="3"/>
      <c r="I42" s="3"/>
    </row>
    <row r="43" spans="1:9" ht="20.25" customHeight="1">
      <c r="A43" s="741"/>
      <c r="B43" s="219" t="s">
        <v>244</v>
      </c>
      <c r="C43" s="220"/>
      <c r="D43" s="183">
        <f>SUM(C41-C42)</f>
        <v>0</v>
      </c>
      <c r="E43" s="3"/>
      <c r="F43" s="3"/>
      <c r="G43" s="3"/>
      <c r="H43" s="3"/>
      <c r="I43" s="3"/>
    </row>
    <row r="44" spans="1:9" ht="21" customHeight="1">
      <c r="A44" s="170">
        <v>15</v>
      </c>
      <c r="B44" s="745" t="s">
        <v>245</v>
      </c>
      <c r="C44" s="746"/>
      <c r="D44" s="208">
        <f>SUM(D35,D39,D43)</f>
        <v>107599</v>
      </c>
      <c r="E44" s="3"/>
      <c r="F44" s="3"/>
      <c r="G44" s="3"/>
      <c r="H44" s="3"/>
      <c r="I44" s="3"/>
    </row>
    <row r="45" spans="1:9" ht="63.75" customHeight="1">
      <c r="A45" s="221">
        <v>16</v>
      </c>
      <c r="B45" s="747" t="s">
        <v>246</v>
      </c>
      <c r="C45" s="748"/>
      <c r="D45" s="222">
        <v>0</v>
      </c>
      <c r="E45" s="3"/>
      <c r="F45" s="3"/>
      <c r="G45" s="3"/>
      <c r="H45" s="3"/>
      <c r="I45" s="3"/>
    </row>
    <row r="46" spans="1:9" ht="63" customHeight="1">
      <c r="A46" s="221">
        <v>17</v>
      </c>
      <c r="B46" s="745" t="s">
        <v>247</v>
      </c>
      <c r="C46" s="746"/>
      <c r="D46" s="223">
        <v>0</v>
      </c>
      <c r="E46" s="3"/>
      <c r="F46" s="3"/>
      <c r="G46" s="3"/>
      <c r="H46" s="3"/>
      <c r="I46" s="3"/>
    </row>
    <row r="47" spans="1:9" ht="23.25" customHeight="1">
      <c r="A47" s="221">
        <v>18</v>
      </c>
      <c r="B47" s="745" t="s">
        <v>248</v>
      </c>
      <c r="C47" s="746"/>
      <c r="D47" s="224">
        <f>SUM(C20*D45)/100</f>
        <v>0</v>
      </c>
      <c r="E47" s="3"/>
      <c r="F47" s="3"/>
      <c r="G47" s="3"/>
      <c r="H47" s="3"/>
      <c r="I47" s="3"/>
    </row>
    <row r="48" spans="1:9" ht="23.25" customHeight="1">
      <c r="A48" s="225"/>
      <c r="B48" s="226"/>
      <c r="C48" s="226"/>
      <c r="D48" s="227"/>
      <c r="E48" s="3"/>
      <c r="F48" s="3"/>
      <c r="G48" s="3"/>
      <c r="H48" s="3"/>
      <c r="I48" s="3"/>
    </row>
    <row r="49" spans="1:9" ht="18" customHeight="1">
      <c r="A49" s="738" t="s">
        <v>224</v>
      </c>
      <c r="B49" s="738"/>
      <c r="C49" s="738"/>
      <c r="D49" s="56" t="s">
        <v>225</v>
      </c>
      <c r="E49" s="3"/>
      <c r="F49" s="3"/>
      <c r="G49" s="3"/>
      <c r="H49" s="3"/>
      <c r="I49" s="3"/>
    </row>
    <row r="50" spans="1:9" ht="29.25" customHeight="1">
      <c r="A50" s="228" t="s">
        <v>104</v>
      </c>
      <c r="B50" s="792" t="s">
        <v>249</v>
      </c>
      <c r="C50" s="793"/>
      <c r="D50" s="228" t="s">
        <v>106</v>
      </c>
      <c r="E50" s="3"/>
      <c r="F50" s="3"/>
      <c r="G50" s="3"/>
      <c r="H50" s="3"/>
      <c r="I50" s="3"/>
    </row>
    <row r="51" spans="1:9" ht="23.25" customHeight="1">
      <c r="A51" s="189">
        <v>19</v>
      </c>
      <c r="B51" s="745" t="s">
        <v>250</v>
      </c>
      <c r="C51" s="746"/>
      <c r="D51" s="229">
        <f>SUM(C21*D46)/100</f>
        <v>0</v>
      </c>
      <c r="E51" s="3"/>
      <c r="F51" s="3"/>
      <c r="G51" s="3"/>
      <c r="H51" s="3"/>
      <c r="I51" s="3"/>
    </row>
    <row r="52" spans="1:9" ht="78" customHeight="1">
      <c r="A52" s="189">
        <v>20</v>
      </c>
      <c r="B52" s="790" t="s">
        <v>251</v>
      </c>
      <c r="C52" s="791"/>
      <c r="D52" s="819"/>
      <c r="E52" s="3"/>
      <c r="F52" s="3"/>
      <c r="G52" s="3"/>
      <c r="H52" s="3"/>
      <c r="I52" s="3"/>
    </row>
    <row r="53" spans="1:9" ht="19.5" customHeight="1">
      <c r="A53" s="200"/>
      <c r="B53" s="201" t="s">
        <v>252</v>
      </c>
      <c r="C53" s="230">
        <v>0</v>
      </c>
      <c r="D53" s="820"/>
      <c r="E53" s="3"/>
      <c r="F53" s="3"/>
      <c r="G53" s="3"/>
      <c r="H53" s="3"/>
      <c r="I53" s="3"/>
    </row>
    <row r="54" spans="1:13" ht="21" customHeight="1">
      <c r="A54" s="180"/>
      <c r="B54" s="206" t="s">
        <v>253</v>
      </c>
      <c r="C54" s="230">
        <v>0</v>
      </c>
      <c r="D54" s="821"/>
      <c r="E54" s="3"/>
      <c r="F54" s="3"/>
      <c r="G54" s="3"/>
      <c r="H54" s="3"/>
      <c r="I54" s="3"/>
      <c r="J54" s="3"/>
      <c r="K54" s="3"/>
      <c r="L54" s="3"/>
      <c r="M54" s="3"/>
    </row>
    <row r="55" spans="1:13" ht="21.75" customHeight="1">
      <c r="A55" s="170">
        <v>21</v>
      </c>
      <c r="B55" s="753" t="s">
        <v>254</v>
      </c>
      <c r="C55" s="754"/>
      <c r="D55" s="231">
        <f>SUM(D47,C53)</f>
        <v>0</v>
      </c>
      <c r="E55" s="232"/>
      <c r="F55" s="232"/>
      <c r="G55" s="232"/>
      <c r="H55" s="232"/>
      <c r="I55" s="232"/>
      <c r="J55" s="232"/>
      <c r="K55" s="232"/>
      <c r="L55" s="232"/>
      <c r="M55" s="232"/>
    </row>
    <row r="56" spans="1:13" ht="22.5" customHeight="1">
      <c r="A56" s="173">
        <v>22</v>
      </c>
      <c r="B56" s="788" t="s">
        <v>255</v>
      </c>
      <c r="C56" s="789"/>
      <c r="D56" s="233">
        <f>SUM(D51,C54)</f>
        <v>0</v>
      </c>
      <c r="E56" s="3"/>
      <c r="F56" s="3"/>
      <c r="G56" s="3"/>
      <c r="H56" s="3"/>
      <c r="I56" s="234"/>
      <c r="J56" s="3"/>
      <c r="K56" s="3"/>
      <c r="L56" s="3"/>
      <c r="M56" s="3"/>
    </row>
    <row r="57" spans="1:13" ht="60.75" customHeight="1">
      <c r="A57" s="739">
        <v>23</v>
      </c>
      <c r="B57" s="773" t="s">
        <v>256</v>
      </c>
      <c r="C57" s="774"/>
      <c r="D57" s="805"/>
      <c r="E57" s="3"/>
      <c r="F57" s="3"/>
      <c r="G57" s="3"/>
      <c r="H57" s="3"/>
      <c r="I57" s="3"/>
      <c r="J57" s="3"/>
      <c r="K57" s="3"/>
      <c r="L57" s="3"/>
      <c r="M57" s="3"/>
    </row>
    <row r="58" spans="1:13" ht="21" customHeight="1">
      <c r="A58" s="740"/>
      <c r="B58" s="216" t="s">
        <v>257</v>
      </c>
      <c r="C58" s="235">
        <f>SUM(eff_txbl)</f>
        <v>118564336</v>
      </c>
      <c r="D58" s="806"/>
      <c r="E58" s="3"/>
      <c r="F58" s="3"/>
      <c r="G58" s="3"/>
      <c r="H58" s="3"/>
      <c r="I58" s="3"/>
      <c r="J58" s="3"/>
      <c r="K58" s="3"/>
      <c r="L58" s="3"/>
      <c r="M58" s="3"/>
    </row>
    <row r="59" spans="1:13" ht="48" customHeight="1">
      <c r="A59" s="740"/>
      <c r="B59" s="236" t="s">
        <v>258</v>
      </c>
      <c r="C59" s="237">
        <f>SUM(eff_pollution)</f>
        <v>0</v>
      </c>
      <c r="D59" s="807"/>
      <c r="E59" s="3"/>
      <c r="F59" s="3"/>
      <c r="G59" s="3"/>
      <c r="H59" s="3"/>
      <c r="I59" s="3"/>
      <c r="J59" s="3"/>
      <c r="K59" s="3"/>
      <c r="L59" s="3"/>
      <c r="M59" s="3"/>
    </row>
    <row r="60" spans="1:4" ht="21" customHeight="1">
      <c r="A60" s="741"/>
      <c r="B60" s="238" t="s">
        <v>259</v>
      </c>
      <c r="C60" s="239"/>
      <c r="D60" s="183">
        <f>SUM(C58-C59)</f>
        <v>118564336</v>
      </c>
    </row>
    <row r="61" spans="1:4" ht="33.75" customHeight="1">
      <c r="A61" s="739">
        <v>24</v>
      </c>
      <c r="B61" s="773" t="s">
        <v>260</v>
      </c>
      <c r="C61" s="774"/>
      <c r="D61" s="240"/>
    </row>
    <row r="62" spans="1:4" ht="92.25" customHeight="1">
      <c r="A62" s="740"/>
      <c r="B62" s="241" t="s">
        <v>261</v>
      </c>
      <c r="C62" s="106">
        <v>0</v>
      </c>
      <c r="D62" s="242" t="s">
        <v>141</v>
      </c>
    </row>
    <row r="63" spans="1:4" ht="158.25" customHeight="1">
      <c r="A63" s="740"/>
      <c r="B63" s="243" t="s">
        <v>262</v>
      </c>
      <c r="C63" s="244">
        <v>0</v>
      </c>
      <c r="D63" s="245"/>
    </row>
    <row r="64" spans="1:4" ht="21" customHeight="1">
      <c r="A64" s="741"/>
      <c r="B64" s="246" t="s">
        <v>263</v>
      </c>
      <c r="C64" s="247"/>
      <c r="D64" s="248">
        <f>SUM(C63,C62)</f>
        <v>0</v>
      </c>
    </row>
    <row r="65" spans="1:4" ht="21" customHeight="1">
      <c r="A65" s="739">
        <v>25</v>
      </c>
      <c r="B65" s="796" t="s">
        <v>264</v>
      </c>
      <c r="C65" s="797"/>
      <c r="D65" s="808"/>
    </row>
    <row r="66" spans="1:4" ht="48.75" customHeight="1">
      <c r="A66" s="740"/>
      <c r="B66" s="243" t="s">
        <v>265</v>
      </c>
      <c r="C66" s="249">
        <f>SUM(eff_taxceiling)</f>
        <v>0</v>
      </c>
      <c r="D66" s="809"/>
    </row>
    <row r="67" spans="1:4" ht="43.5" customHeight="1">
      <c r="A67" s="740"/>
      <c r="B67" s="243" t="s">
        <v>266</v>
      </c>
      <c r="C67" s="250">
        <f>SUM(eff_newchapter313)</f>
        <v>0</v>
      </c>
      <c r="D67" s="810"/>
    </row>
    <row r="68" spans="1:4" ht="21" customHeight="1">
      <c r="A68" s="741"/>
      <c r="B68" s="251" t="s">
        <v>267</v>
      </c>
      <c r="C68" s="247"/>
      <c r="D68" s="248">
        <f>SUM(C67,C66)</f>
        <v>0</v>
      </c>
    </row>
    <row r="69" spans="1:4" ht="21" customHeight="1">
      <c r="A69" s="173">
        <v>26</v>
      </c>
      <c r="B69" s="753" t="s">
        <v>268</v>
      </c>
      <c r="C69" s="754"/>
      <c r="D69" s="252">
        <f>SUM(D60,D64)-D68</f>
        <v>118564336</v>
      </c>
    </row>
    <row r="70" spans="1:4" ht="21" customHeight="1">
      <c r="A70" s="173">
        <v>27</v>
      </c>
      <c r="B70" s="796" t="s">
        <v>269</v>
      </c>
      <c r="C70" s="797"/>
      <c r="D70" s="808"/>
    </row>
    <row r="71" spans="1:4" ht="33" customHeight="1">
      <c r="A71" s="253"/>
      <c r="B71" s="243" t="s">
        <v>270</v>
      </c>
      <c r="C71" s="254">
        <v>0</v>
      </c>
      <c r="D71" s="809"/>
    </row>
    <row r="72" spans="1:4" ht="35.25" customHeight="1">
      <c r="A72" s="253"/>
      <c r="B72" s="243" t="s">
        <v>271</v>
      </c>
      <c r="C72" s="244">
        <v>0</v>
      </c>
      <c r="D72" s="810"/>
    </row>
    <row r="73" spans="1:4" ht="21" customHeight="1">
      <c r="A73" s="180"/>
      <c r="B73" s="246" t="s">
        <v>272</v>
      </c>
      <c r="C73" s="247"/>
      <c r="D73" s="248">
        <f>SUM(C71-C72)</f>
        <v>0</v>
      </c>
    </row>
    <row r="74" spans="1:4" ht="21" customHeight="1">
      <c r="A74" s="255"/>
      <c r="B74" s="256"/>
      <c r="C74" s="256"/>
      <c r="D74" s="257"/>
    </row>
    <row r="75" spans="1:7" ht="18" customHeight="1">
      <c r="A75" s="763" t="s">
        <v>224</v>
      </c>
      <c r="B75" s="763"/>
      <c r="C75" s="763"/>
      <c r="D75" s="56" t="s">
        <v>225</v>
      </c>
      <c r="G75" s="166"/>
    </row>
    <row r="76" spans="1:4" ht="29.25" customHeight="1">
      <c r="A76" s="104" t="s">
        <v>104</v>
      </c>
      <c r="B76" s="655" t="s">
        <v>249</v>
      </c>
      <c r="C76" s="656"/>
      <c r="D76" s="104" t="s">
        <v>106</v>
      </c>
    </row>
    <row r="77" spans="1:4" ht="20.25" customHeight="1">
      <c r="A77" s="170">
        <v>28</v>
      </c>
      <c r="B77" s="761" t="s">
        <v>273</v>
      </c>
      <c r="C77" s="762"/>
      <c r="D77" s="172">
        <f>SUM(D69-D73)</f>
        <v>118564336</v>
      </c>
    </row>
    <row r="78" spans="1:4" ht="47.25" customHeight="1">
      <c r="A78" s="173">
        <v>29</v>
      </c>
      <c r="B78" s="775" t="s">
        <v>274</v>
      </c>
      <c r="C78" s="776"/>
      <c r="D78" s="258">
        <v>0</v>
      </c>
    </row>
    <row r="79" spans="1:4" ht="93.75" customHeight="1">
      <c r="A79" s="221">
        <v>30</v>
      </c>
      <c r="B79" s="753" t="s">
        <v>275</v>
      </c>
      <c r="C79" s="754"/>
      <c r="D79" s="172">
        <f>SUM(eff_newtxbl)</f>
        <v>1870448</v>
      </c>
    </row>
    <row r="80" spans="1:4" ht="20.25" customHeight="1">
      <c r="A80" s="221">
        <v>31</v>
      </c>
      <c r="B80" s="794" t="s">
        <v>276</v>
      </c>
      <c r="C80" s="795"/>
      <c r="D80" s="259">
        <f>SUM(D79,D78)</f>
        <v>1870448</v>
      </c>
    </row>
    <row r="81" spans="1:4" ht="20.25" customHeight="1">
      <c r="A81" s="221">
        <v>32</v>
      </c>
      <c r="B81" s="753" t="s">
        <v>277</v>
      </c>
      <c r="C81" s="754"/>
      <c r="D81" s="259">
        <f>SUM(D77-D80)</f>
        <v>116693888</v>
      </c>
    </row>
    <row r="82" spans="1:4" ht="20.25" customHeight="1">
      <c r="A82" s="221">
        <v>33</v>
      </c>
      <c r="B82" s="764" t="s">
        <v>278</v>
      </c>
      <c r="C82" s="765"/>
      <c r="D82" s="260">
        <f>SUM(D69-D80)</f>
        <v>116693888</v>
      </c>
    </row>
    <row r="83" spans="1:4" ht="36" customHeight="1">
      <c r="A83" s="221">
        <v>34</v>
      </c>
      <c r="B83" s="766" t="s">
        <v>279</v>
      </c>
      <c r="C83" s="767"/>
      <c r="D83" s="261">
        <f>SUM(D55/D81)*100</f>
        <v>0</v>
      </c>
    </row>
    <row r="84" spans="1:4" ht="20.25" customHeight="1">
      <c r="A84" s="221">
        <v>35</v>
      </c>
      <c r="B84" s="766" t="s">
        <v>280</v>
      </c>
      <c r="C84" s="767"/>
      <c r="D84" s="261">
        <f>SUM(D56/D82)*100</f>
        <v>0</v>
      </c>
    </row>
    <row r="85" spans="1:4" ht="20.25" customHeight="1">
      <c r="A85" s="221">
        <v>36</v>
      </c>
      <c r="B85" s="753" t="s">
        <v>281</v>
      </c>
      <c r="C85" s="754"/>
      <c r="D85" s="261">
        <f>SUM(D84,D83)</f>
        <v>0</v>
      </c>
    </row>
    <row r="86" spans="1:4" ht="15.75" customHeight="1">
      <c r="A86" s="756" t="s">
        <v>282</v>
      </c>
      <c r="B86" s="757"/>
      <c r="C86" s="757"/>
      <c r="D86" s="758"/>
    </row>
    <row r="87" spans="1:4" ht="359.25" customHeight="1">
      <c r="A87" s="759" t="s">
        <v>283</v>
      </c>
      <c r="B87" s="760"/>
      <c r="C87" s="760"/>
      <c r="D87" s="760"/>
    </row>
    <row r="88" spans="1:4" ht="39" customHeight="1">
      <c r="A88" s="147" t="s">
        <v>104</v>
      </c>
      <c r="B88" s="772" t="s">
        <v>284</v>
      </c>
      <c r="C88" s="632"/>
      <c r="D88" s="148" t="s">
        <v>106</v>
      </c>
    </row>
    <row r="89" spans="1:4" ht="57" customHeight="1">
      <c r="A89" s="170">
        <v>37</v>
      </c>
      <c r="B89" s="753" t="s">
        <v>285</v>
      </c>
      <c r="C89" s="754"/>
      <c r="D89" s="263">
        <v>0</v>
      </c>
    </row>
    <row r="90" spans="1:4" ht="31.5" customHeight="1">
      <c r="A90" s="739">
        <v>38</v>
      </c>
      <c r="B90" s="773" t="s">
        <v>286</v>
      </c>
      <c r="C90" s="774"/>
      <c r="D90" s="817"/>
    </row>
    <row r="91" spans="1:4" ht="31.5" customHeight="1">
      <c r="A91" s="740"/>
      <c r="B91" s="236" t="s">
        <v>287</v>
      </c>
      <c r="C91" s="264">
        <v>0</v>
      </c>
      <c r="D91" s="818"/>
    </row>
    <row r="92" spans="1:4" ht="24" customHeight="1">
      <c r="A92" s="741"/>
      <c r="B92" s="219" t="s">
        <v>288</v>
      </c>
      <c r="C92" s="264">
        <v>0</v>
      </c>
      <c r="D92" s="265">
        <v>0</v>
      </c>
    </row>
    <row r="93" spans="1:4" ht="24" customHeight="1">
      <c r="A93" s="255"/>
      <c r="B93" s="155"/>
      <c r="C93" s="266"/>
      <c r="D93" s="267"/>
    </row>
    <row r="94" spans="1:4" ht="18" customHeight="1">
      <c r="A94" s="804" t="s">
        <v>224</v>
      </c>
      <c r="B94" s="804"/>
      <c r="C94" s="804"/>
      <c r="D94" s="56" t="s">
        <v>225</v>
      </c>
    </row>
    <row r="95" spans="1:4" ht="40.5" customHeight="1">
      <c r="A95" s="147" t="s">
        <v>104</v>
      </c>
      <c r="B95" s="772" t="s">
        <v>284</v>
      </c>
      <c r="C95" s="632"/>
      <c r="D95" s="148" t="s">
        <v>106</v>
      </c>
    </row>
    <row r="96" spans="1:4" ht="51" customHeight="1">
      <c r="A96" s="221">
        <v>39</v>
      </c>
      <c r="B96" s="773" t="s">
        <v>289</v>
      </c>
      <c r="C96" s="774"/>
      <c r="D96" s="268">
        <v>0</v>
      </c>
    </row>
    <row r="97" spans="1:4" ht="96" customHeight="1">
      <c r="A97" s="800">
        <v>40</v>
      </c>
      <c r="B97" s="798" t="s">
        <v>290</v>
      </c>
      <c r="C97" s="799"/>
      <c r="D97" s="269"/>
    </row>
    <row r="98" spans="1:4" ht="139.5" customHeight="1">
      <c r="A98" s="801"/>
      <c r="B98" s="236" t="s">
        <v>291</v>
      </c>
      <c r="C98" s="230">
        <v>0</v>
      </c>
      <c r="D98" s="270"/>
    </row>
    <row r="99" spans="1:4" ht="21" customHeight="1">
      <c r="A99" s="801"/>
      <c r="B99" s="236" t="s">
        <v>292</v>
      </c>
      <c r="C99" s="271">
        <v>0</v>
      </c>
      <c r="D99" s="272"/>
    </row>
    <row r="100" spans="1:4" ht="51" customHeight="1">
      <c r="A100" s="801"/>
      <c r="B100" s="236" t="s">
        <v>293</v>
      </c>
      <c r="C100" s="273">
        <v>0</v>
      </c>
      <c r="D100" s="274"/>
    </row>
    <row r="101" spans="1:4" ht="24.75" customHeight="1">
      <c r="A101" s="802"/>
      <c r="B101" s="764" t="s">
        <v>294</v>
      </c>
      <c r="C101" s="765"/>
      <c r="D101" s="177">
        <f>SUM(-C100,-C99,C98)</f>
        <v>0</v>
      </c>
    </row>
    <row r="102" spans="1:4" ht="33.75" customHeight="1">
      <c r="A102" s="170">
        <v>41</v>
      </c>
      <c r="B102" s="753" t="s">
        <v>295</v>
      </c>
      <c r="C102" s="754"/>
      <c r="D102" s="275">
        <v>0</v>
      </c>
    </row>
    <row r="103" spans="1:4" ht="21" customHeight="1">
      <c r="A103" s="170">
        <v>42</v>
      </c>
      <c r="B103" s="639" t="s">
        <v>296</v>
      </c>
      <c r="C103" s="628"/>
      <c r="D103" s="276">
        <f>SUM(D101-D102)</f>
        <v>0</v>
      </c>
    </row>
    <row r="104" spans="1:4" ht="65.25" customHeight="1">
      <c r="A104" s="739">
        <v>43</v>
      </c>
      <c r="B104" s="773" t="s">
        <v>297</v>
      </c>
      <c r="C104" s="774"/>
      <c r="D104" s="277">
        <v>0</v>
      </c>
    </row>
    <row r="105" spans="1:4" ht="33" customHeight="1">
      <c r="A105" s="740"/>
      <c r="B105" s="236" t="s">
        <v>298</v>
      </c>
      <c r="C105" s="278">
        <v>0</v>
      </c>
      <c r="D105" s="742"/>
    </row>
    <row r="106" spans="1:4" ht="21" customHeight="1">
      <c r="A106" s="740"/>
      <c r="B106" s="236" t="s">
        <v>299</v>
      </c>
      <c r="C106" s="279">
        <v>0</v>
      </c>
      <c r="D106" s="743"/>
    </row>
    <row r="107" spans="1:4" ht="21" customHeight="1">
      <c r="A107" s="740"/>
      <c r="B107" s="236" t="s">
        <v>300</v>
      </c>
      <c r="C107" s="279">
        <v>0</v>
      </c>
      <c r="D107" s="743"/>
    </row>
    <row r="108" spans="1:4" ht="21" customHeight="1">
      <c r="A108" s="741"/>
      <c r="B108" s="246" t="s">
        <v>301</v>
      </c>
      <c r="C108" s="280">
        <v>0</v>
      </c>
      <c r="D108" s="744"/>
    </row>
    <row r="109" spans="1:4" ht="21" customHeight="1">
      <c r="A109" s="170">
        <v>44</v>
      </c>
      <c r="B109" s="753" t="s">
        <v>302</v>
      </c>
      <c r="C109" s="754"/>
      <c r="D109" s="252" t="e">
        <f>SUM(D103/D104)</f>
        <v>#DIV/0!</v>
      </c>
    </row>
    <row r="110" spans="1:4" ht="32.25" customHeight="1">
      <c r="A110" s="170">
        <v>45</v>
      </c>
      <c r="B110" s="753" t="s">
        <v>303</v>
      </c>
      <c r="C110" s="754"/>
      <c r="D110" s="281">
        <f>SUM(D69)</f>
        <v>118564336</v>
      </c>
    </row>
    <row r="111" spans="1:4" ht="21" customHeight="1">
      <c r="A111" s="170">
        <v>46</v>
      </c>
      <c r="B111" s="753" t="s">
        <v>304</v>
      </c>
      <c r="C111" s="754"/>
      <c r="D111" s="152" t="e">
        <f>SUM(D109/D110)*100</f>
        <v>#DIV/0!</v>
      </c>
    </row>
    <row r="112" spans="1:4" ht="69" customHeight="1">
      <c r="A112" s="170">
        <v>47</v>
      </c>
      <c r="B112" s="639" t="s">
        <v>305</v>
      </c>
      <c r="C112" s="628"/>
      <c r="D112" s="282" t="e">
        <f>SUM(D111,D96)</f>
        <v>#DIV/0!</v>
      </c>
    </row>
    <row r="113" spans="1:4" ht="15.75" customHeight="1">
      <c r="A113" s="283"/>
      <c r="B113" s="284"/>
      <c r="C113" s="284"/>
      <c r="D113" s="285"/>
    </row>
    <row r="114" spans="1:5" ht="18" customHeight="1">
      <c r="A114" s="803" t="s">
        <v>224</v>
      </c>
      <c r="B114" s="803"/>
      <c r="C114" s="803"/>
      <c r="D114" s="56" t="s">
        <v>225</v>
      </c>
      <c r="E114" s="286"/>
    </row>
    <row r="115" spans="1:6" ht="29.25" customHeight="1">
      <c r="A115" s="629" t="s">
        <v>306</v>
      </c>
      <c r="B115" s="629"/>
      <c r="C115" s="629"/>
      <c r="D115" s="629"/>
      <c r="E115" s="768"/>
      <c r="F115" s="768"/>
    </row>
    <row r="116" spans="1:6" ht="110.25" customHeight="1">
      <c r="A116" s="769" t="s">
        <v>307</v>
      </c>
      <c r="B116" s="770"/>
      <c r="C116" s="770"/>
      <c r="D116" s="770"/>
      <c r="E116" s="771"/>
      <c r="F116" s="771"/>
    </row>
    <row r="117" spans="1:6" ht="29.25" customHeight="1">
      <c r="A117" s="147" t="s">
        <v>104</v>
      </c>
      <c r="B117" s="772" t="s">
        <v>308</v>
      </c>
      <c r="C117" s="632"/>
      <c r="D117" s="148" t="s">
        <v>106</v>
      </c>
      <c r="E117" s="768"/>
      <c r="F117" s="768"/>
    </row>
    <row r="118" spans="1:6" ht="62.25" customHeight="1">
      <c r="A118" s="173">
        <v>48</v>
      </c>
      <c r="B118" s="753" t="s">
        <v>309</v>
      </c>
      <c r="C118" s="754"/>
      <c r="D118" s="287">
        <v>0</v>
      </c>
      <c r="E118" s="768"/>
      <c r="F118" s="768"/>
    </row>
    <row r="119" spans="1:6" ht="33" customHeight="1">
      <c r="A119" s="170">
        <v>49</v>
      </c>
      <c r="B119" s="639" t="s">
        <v>303</v>
      </c>
      <c r="C119" s="628"/>
      <c r="D119" s="288">
        <f>SUM(D69)</f>
        <v>118564336</v>
      </c>
      <c r="E119" s="768"/>
      <c r="F119" s="768"/>
    </row>
    <row r="120" spans="1:5" ht="20.25" customHeight="1">
      <c r="A120" s="170">
        <v>50</v>
      </c>
      <c r="B120" s="753" t="s">
        <v>310</v>
      </c>
      <c r="C120" s="754"/>
      <c r="D120" s="289">
        <f>SUM(D118/D119)*100</f>
        <v>0</v>
      </c>
      <c r="E120" s="290"/>
    </row>
    <row r="121" spans="1:5" ht="20.25" customHeight="1">
      <c r="A121" s="170">
        <v>51</v>
      </c>
      <c r="B121" s="753" t="s">
        <v>311</v>
      </c>
      <c r="C121" s="754"/>
      <c r="D121" s="289" t="e">
        <f>SUM(D120,D112)</f>
        <v>#DIV/0!</v>
      </c>
      <c r="E121" s="290"/>
    </row>
    <row r="122" spans="1:4" ht="22.5" customHeight="1">
      <c r="A122" s="291"/>
      <c r="B122" s="291"/>
      <c r="C122" s="291"/>
      <c r="D122" s="291"/>
    </row>
    <row r="123" spans="1:4" ht="22.5" customHeight="1">
      <c r="A123" s="629" t="s">
        <v>312</v>
      </c>
      <c r="B123" s="629"/>
      <c r="C123" s="629"/>
      <c r="D123" s="629"/>
    </row>
    <row r="124" spans="1:4" ht="126.75" customHeight="1">
      <c r="A124" s="722" t="s">
        <v>313</v>
      </c>
      <c r="B124" s="723"/>
      <c r="C124" s="723"/>
      <c r="D124" s="723"/>
    </row>
    <row r="125" spans="1:4" ht="22.5" customHeight="1">
      <c r="A125" s="292" t="s">
        <v>104</v>
      </c>
      <c r="B125" s="724" t="s">
        <v>314</v>
      </c>
      <c r="C125" s="725"/>
      <c r="D125" s="293" t="s">
        <v>106</v>
      </c>
    </row>
    <row r="126" spans="1:4" ht="22.5" customHeight="1">
      <c r="A126" s="294">
        <v>52</v>
      </c>
      <c r="B126" s="726" t="s">
        <v>315</v>
      </c>
      <c r="C126" s="727"/>
      <c r="D126" s="295">
        <f>SUM(eff_histtaxrate)</f>
        <v>0.0075</v>
      </c>
    </row>
    <row r="127" spans="1:4" ht="45" customHeight="1">
      <c r="A127" s="296">
        <v>53</v>
      </c>
      <c r="B127" s="728" t="s">
        <v>316</v>
      </c>
      <c r="C127" s="727"/>
      <c r="D127" s="297">
        <v>0</v>
      </c>
    </row>
    <row r="128" spans="1:4" ht="22.5" customHeight="1">
      <c r="A128" s="296">
        <v>54</v>
      </c>
      <c r="B128" s="729" t="s">
        <v>317</v>
      </c>
      <c r="C128" s="730"/>
      <c r="D128" s="298">
        <f>SUM(D126-D127)</f>
        <v>0.0075</v>
      </c>
    </row>
    <row r="129" spans="1:4" ht="44.25" customHeight="1">
      <c r="A129" s="296">
        <v>55</v>
      </c>
      <c r="B129" s="778" t="s">
        <v>318</v>
      </c>
      <c r="C129" s="779"/>
      <c r="D129" s="299">
        <v>0</v>
      </c>
    </row>
    <row r="130" spans="1:4" ht="22.5" customHeight="1">
      <c r="A130" s="300"/>
      <c r="B130" s="300"/>
      <c r="C130" s="300"/>
      <c r="D130" s="300"/>
    </row>
    <row r="131" spans="1:4" ht="29.25" customHeight="1">
      <c r="A131" s="629" t="s">
        <v>188</v>
      </c>
      <c r="B131" s="629"/>
      <c r="C131" s="629"/>
      <c r="D131" s="629"/>
    </row>
    <row r="132" spans="1:4" ht="21" customHeight="1">
      <c r="A132" s="777" t="s">
        <v>319</v>
      </c>
      <c r="B132" s="777"/>
      <c r="C132" s="777"/>
      <c r="D132" s="301"/>
    </row>
    <row r="133" spans="1:4" ht="33.75" customHeight="1">
      <c r="A133" s="302"/>
      <c r="B133" s="731" t="s">
        <v>320</v>
      </c>
      <c r="C133" s="731"/>
      <c r="D133" s="303">
        <f>SUM(D85)</f>
        <v>0</v>
      </c>
    </row>
    <row r="134" spans="1:4" ht="11.25" customHeight="1">
      <c r="A134" s="302"/>
      <c r="B134" s="731"/>
      <c r="C134" s="731"/>
      <c r="D134" s="304"/>
    </row>
    <row r="135" spans="1:4" ht="30.75" customHeight="1">
      <c r="A135" s="302"/>
      <c r="B135" s="722" t="s">
        <v>321</v>
      </c>
      <c r="C135" s="722"/>
      <c r="D135" s="305">
        <v>0</v>
      </c>
    </row>
    <row r="136" spans="1:4" ht="20.25" customHeight="1">
      <c r="A136" s="302"/>
      <c r="B136" s="306" t="s">
        <v>322</v>
      </c>
      <c r="C136" s="307">
        <v>0</v>
      </c>
      <c r="D136" s="308"/>
    </row>
    <row r="137" spans="1:4" ht="12" customHeight="1">
      <c r="A137" s="309"/>
      <c r="B137" s="309"/>
      <c r="C137" s="309"/>
      <c r="D137" s="310"/>
    </row>
    <row r="138" spans="1:4" ht="29.25" customHeight="1">
      <c r="A138" s="629" t="s">
        <v>194</v>
      </c>
      <c r="B138" s="629"/>
      <c r="C138" s="629"/>
      <c r="D138" s="629"/>
    </row>
    <row r="139" ht="12" customHeight="1"/>
    <row r="140" spans="1:4" ht="51.75" customHeight="1">
      <c r="A140" s="637" t="s">
        <v>323</v>
      </c>
      <c r="B140" s="636"/>
      <c r="C140" s="636"/>
      <c r="D140" s="636"/>
    </row>
    <row r="141" spans="1:4" ht="15">
      <c r="A141" s="160"/>
      <c r="B141" s="160"/>
      <c r="C141" s="160"/>
      <c r="D141" s="162"/>
    </row>
    <row r="142" spans="1:4" ht="15">
      <c r="A142" s="640" t="s">
        <v>196</v>
      </c>
      <c r="B142" s="780"/>
      <c r="C142" s="160"/>
      <c r="D142" s="162"/>
    </row>
    <row r="143" spans="1:4" ht="15">
      <c r="A143" s="640"/>
      <c r="B143" s="781"/>
      <c r="C143" s="160"/>
      <c r="D143" s="162"/>
    </row>
    <row r="144" spans="1:4" ht="15">
      <c r="A144" s="160"/>
      <c r="B144" s="160" t="s">
        <v>197</v>
      </c>
      <c r="C144" s="160"/>
      <c r="D144" s="162"/>
    </row>
    <row r="145" spans="1:4" ht="15">
      <c r="A145" s="640" t="s">
        <v>198</v>
      </c>
      <c r="B145" s="643"/>
      <c r="C145" s="160"/>
      <c r="D145" s="162"/>
    </row>
    <row r="146" spans="1:4" ht="15">
      <c r="A146" s="640"/>
      <c r="B146" s="644"/>
      <c r="C146" s="160"/>
      <c r="D146" s="311"/>
    </row>
    <row r="147" spans="1:4" ht="15">
      <c r="A147" s="160"/>
      <c r="B147" s="160" t="s">
        <v>324</v>
      </c>
      <c r="C147" s="160"/>
      <c r="D147" s="160" t="s">
        <v>200</v>
      </c>
    </row>
    <row r="148" spans="1:4" ht="15">
      <c r="A148" s="160"/>
      <c r="B148" s="160"/>
      <c r="C148" s="160"/>
      <c r="D148" s="162"/>
    </row>
    <row r="149" spans="1:4" ht="15">
      <c r="A149" s="160"/>
      <c r="B149" s="160"/>
      <c r="C149" s="160"/>
      <c r="D149" s="162"/>
    </row>
    <row r="150" spans="1:4" ht="15.75">
      <c r="A150" s="633" t="s">
        <v>201</v>
      </c>
      <c r="B150" s="633"/>
      <c r="C150" s="633"/>
      <c r="D150" s="162"/>
    </row>
    <row r="151" spans="1:4" ht="15">
      <c r="A151" s="634" t="s">
        <v>325</v>
      </c>
      <c r="B151" s="634"/>
      <c r="C151" s="160"/>
      <c r="D151" s="162"/>
    </row>
  </sheetData>
  <sheetProtection password="CCA6" sheet="1"/>
  <mergeCells count="123">
    <mergeCell ref="D57:D59"/>
    <mergeCell ref="D65:D67"/>
    <mergeCell ref="D36:D38"/>
    <mergeCell ref="D40:D42"/>
    <mergeCell ref="D90:D91"/>
    <mergeCell ref="D70:D72"/>
    <mergeCell ref="D52:D54"/>
    <mergeCell ref="A90:A92"/>
    <mergeCell ref="B97:C97"/>
    <mergeCell ref="A97:A101"/>
    <mergeCell ref="B102:C102"/>
    <mergeCell ref="A114:C114"/>
    <mergeCell ref="B112:C112"/>
    <mergeCell ref="B103:C103"/>
    <mergeCell ref="B110:C110"/>
    <mergeCell ref="A94:C94"/>
    <mergeCell ref="B95:C95"/>
    <mergeCell ref="A115:D115"/>
    <mergeCell ref="B101:C101"/>
    <mergeCell ref="A104:A108"/>
    <mergeCell ref="B109:C109"/>
    <mergeCell ref="B111:C111"/>
    <mergeCell ref="A65:A68"/>
    <mergeCell ref="B65:C65"/>
    <mergeCell ref="B69:C69"/>
    <mergeCell ref="B70:C70"/>
    <mergeCell ref="B104:C104"/>
    <mergeCell ref="B96:C96"/>
    <mergeCell ref="B88:C88"/>
    <mergeCell ref="B57:C57"/>
    <mergeCell ref="A49:C49"/>
    <mergeCell ref="B50:C50"/>
    <mergeCell ref="A57:A60"/>
    <mergeCell ref="B55:C55"/>
    <mergeCell ref="B61:C61"/>
    <mergeCell ref="A61:A64"/>
    <mergeCell ref="B80:C80"/>
    <mergeCell ref="B56:C56"/>
    <mergeCell ref="B51:C51"/>
    <mergeCell ref="B52:C52"/>
    <mergeCell ref="B40:C40"/>
    <mergeCell ref="A40:A43"/>
    <mergeCell ref="B46:C46"/>
    <mergeCell ref="B47:C47"/>
    <mergeCell ref="A150:C150"/>
    <mergeCell ref="A151:B151"/>
    <mergeCell ref="B11:C11"/>
    <mergeCell ref="B12:C12"/>
    <mergeCell ref="B13:C13"/>
    <mergeCell ref="B14:C14"/>
    <mergeCell ref="B18:C18"/>
    <mergeCell ref="B19:C19"/>
    <mergeCell ref="A19:A21"/>
    <mergeCell ref="B35:C35"/>
    <mergeCell ref="A140:D140"/>
    <mergeCell ref="A142:A143"/>
    <mergeCell ref="B142:B143"/>
    <mergeCell ref="A145:A146"/>
    <mergeCell ref="B145:B146"/>
    <mergeCell ref="A138:D138"/>
    <mergeCell ref="B118:C118"/>
    <mergeCell ref="E118:F118"/>
    <mergeCell ref="E119:F119"/>
    <mergeCell ref="B120:C120"/>
    <mergeCell ref="A132:C132"/>
    <mergeCell ref="A131:D131"/>
    <mergeCell ref="B119:C119"/>
    <mergeCell ref="B121:C121"/>
    <mergeCell ref="B129:C129"/>
    <mergeCell ref="E115:F115"/>
    <mergeCell ref="A116:D116"/>
    <mergeCell ref="E116:F116"/>
    <mergeCell ref="B117:C117"/>
    <mergeCell ref="E117:F117"/>
    <mergeCell ref="B76:C76"/>
    <mergeCell ref="B89:C89"/>
    <mergeCell ref="B90:C90"/>
    <mergeCell ref="B78:C78"/>
    <mergeCell ref="B79:C79"/>
    <mergeCell ref="B81:C81"/>
    <mergeCell ref="A86:D86"/>
    <mergeCell ref="A87:D87"/>
    <mergeCell ref="B77:C77"/>
    <mergeCell ref="A75:C75"/>
    <mergeCell ref="B82:C82"/>
    <mergeCell ref="B83:C83"/>
    <mergeCell ref="B84:C84"/>
    <mergeCell ref="B85:C85"/>
    <mergeCell ref="B36:C36"/>
    <mergeCell ref="A36:A39"/>
    <mergeCell ref="B32:C32"/>
    <mergeCell ref="B34:C34"/>
    <mergeCell ref="B28:C28"/>
    <mergeCell ref="B33:C33"/>
    <mergeCell ref="D105:D108"/>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 ref="B135:C135"/>
    <mergeCell ref="A123:D123"/>
    <mergeCell ref="A124:D124"/>
    <mergeCell ref="B125:C125"/>
    <mergeCell ref="B126:C126"/>
    <mergeCell ref="B127:C127"/>
    <mergeCell ref="B128:C128"/>
    <mergeCell ref="B133:C133"/>
    <mergeCell ref="B134:C134"/>
  </mergeCells>
  <printOptions/>
  <pageMargins left="0.699999988079071" right="0.699999988079071" top="0.75" bottom="0.75" header="0.30000001192092896" footer="0.30000001192092896"/>
  <pageSetup errors="blank" horizontalDpi="600" verticalDpi="600" orientation="portrait" scale="62"/>
  <rowBreaks count="5" manualBreakCount="5">
    <brk id="31" max="255" man="1"/>
    <brk id="60" max="255" man="1"/>
    <brk id="85" max="255" man="1"/>
    <brk id="101" max="255" man="1"/>
    <brk id="12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217"/>
  <sheetViews>
    <sheetView tabSelected="1" zoomScaleSheetLayoutView="100" workbookViewId="0" topLeftCell="A202">
      <selection activeCell="D212" sqref="D212"/>
    </sheetView>
  </sheetViews>
  <sheetFormatPr defaultColWidth="9.33203125" defaultRowHeight="12.75"/>
  <cols>
    <col min="1" max="1" width="9.33203125" style="0" customWidth="1"/>
    <col min="2" max="2" width="90.66015625" style="0" customWidth="1"/>
    <col min="3" max="3" width="21" style="0" customWidth="1"/>
    <col min="4" max="4" width="36.33203125" style="167" customWidth="1"/>
    <col min="5" max="5" width="14.66015625" style="0" customWidth="1"/>
  </cols>
  <sheetData>
    <row r="1" spans="1:4" ht="18" customHeight="1">
      <c r="A1" s="635" t="s">
        <v>94</v>
      </c>
      <c r="B1" s="635"/>
      <c r="C1" s="635"/>
      <c r="D1" s="56" t="s">
        <v>326</v>
      </c>
    </row>
    <row r="2" spans="1:13" ht="25.5">
      <c r="A2" s="696" t="s">
        <v>96</v>
      </c>
      <c r="B2" s="696"/>
      <c r="C2" s="696"/>
      <c r="D2" s="168" t="s">
        <v>327</v>
      </c>
      <c r="E2" s="3"/>
      <c r="F2" s="3"/>
      <c r="G2" s="3"/>
      <c r="H2" s="3"/>
      <c r="I2" s="3"/>
      <c r="J2" s="3"/>
      <c r="K2" s="3"/>
      <c r="L2" s="3"/>
      <c r="M2" s="3"/>
    </row>
    <row r="3" spans="1:11" ht="20.25">
      <c r="A3" s="688" t="s">
        <v>328</v>
      </c>
      <c r="B3" s="688"/>
      <c r="C3" s="688"/>
      <c r="D3" s="688"/>
      <c r="E3" s="3"/>
      <c r="F3" s="3"/>
      <c r="G3" s="3"/>
      <c r="H3" s="3"/>
      <c r="I3" s="3"/>
      <c r="J3" s="3"/>
      <c r="K3" s="3"/>
    </row>
    <row r="4" spans="1:11" ht="15">
      <c r="A4" s="689" t="str">
        <f>(eff_desc)</f>
        <v>HBO-BOOKER HOSPITAL DISTRICT (2021)</v>
      </c>
      <c r="B4" s="689"/>
      <c r="C4" s="690" t="s">
        <v>937</v>
      </c>
      <c r="D4" s="691"/>
      <c r="E4" s="3"/>
      <c r="F4" s="3"/>
      <c r="G4" s="3"/>
      <c r="H4" s="3"/>
      <c r="I4" s="3"/>
      <c r="J4" s="3"/>
      <c r="K4" s="3"/>
    </row>
    <row r="5" spans="1:13" ht="15">
      <c r="A5" s="692" t="s">
        <v>938</v>
      </c>
      <c r="B5" s="693"/>
      <c r="C5" s="694" t="s">
        <v>939</v>
      </c>
      <c r="D5" s="695"/>
      <c r="E5" s="3"/>
      <c r="F5" s="3"/>
      <c r="G5" s="3"/>
      <c r="H5" s="3"/>
      <c r="I5" s="3"/>
      <c r="J5" s="3"/>
      <c r="K5" s="3"/>
      <c r="L5" s="3"/>
      <c r="M5" s="3"/>
    </row>
    <row r="6" spans="1:13" ht="5.25" customHeight="1">
      <c r="A6" s="662"/>
      <c r="B6" s="662"/>
      <c r="C6" s="662"/>
      <c r="D6" s="662"/>
      <c r="E6" s="3"/>
      <c r="F6" s="3"/>
      <c r="G6" s="3"/>
      <c r="H6" s="3"/>
      <c r="I6" s="3"/>
      <c r="J6" s="3"/>
      <c r="K6" s="3"/>
      <c r="L6" s="3"/>
      <c r="M6" s="3"/>
    </row>
    <row r="7" spans="1:13" ht="143.25" customHeight="1">
      <c r="A7" s="732" t="s">
        <v>329</v>
      </c>
      <c r="B7" s="677"/>
      <c r="C7" s="677"/>
      <c r="D7" s="677"/>
      <c r="E7" s="3"/>
      <c r="F7" s="3"/>
      <c r="G7" s="3"/>
      <c r="H7" s="3"/>
      <c r="I7" s="3"/>
      <c r="J7" s="3"/>
      <c r="K7" s="3"/>
      <c r="L7" s="3"/>
      <c r="M7" s="3"/>
    </row>
    <row r="8" spans="1:13" ht="15.75">
      <c r="A8" s="663" t="s">
        <v>102</v>
      </c>
      <c r="B8" s="663"/>
      <c r="C8" s="663"/>
      <c r="D8" s="663"/>
      <c r="E8" s="3"/>
      <c r="F8" s="3"/>
      <c r="G8" s="3"/>
      <c r="H8" s="3"/>
      <c r="I8" s="3"/>
      <c r="J8" s="3"/>
      <c r="K8" s="3"/>
      <c r="L8" s="3"/>
      <c r="M8" s="3"/>
    </row>
    <row r="9" spans="1:13" ht="78" customHeight="1">
      <c r="A9" s="670" t="s">
        <v>330</v>
      </c>
      <c r="B9" s="671"/>
      <c r="C9" s="671"/>
      <c r="D9" s="671"/>
      <c r="E9" s="3"/>
      <c r="F9" s="3"/>
      <c r="G9" s="3"/>
      <c r="H9" s="3"/>
      <c r="I9" s="3"/>
      <c r="J9" s="3"/>
      <c r="K9" s="3"/>
      <c r="L9" s="3"/>
      <c r="M9" s="3"/>
    </row>
    <row r="10" spans="1:13" ht="29.25" customHeight="1">
      <c r="A10" s="104" t="s">
        <v>104</v>
      </c>
      <c r="B10" s="655" t="s">
        <v>105</v>
      </c>
      <c r="C10" s="656"/>
      <c r="D10" s="104" t="s">
        <v>106</v>
      </c>
      <c r="E10" s="3"/>
      <c r="F10" s="3"/>
      <c r="G10" s="3"/>
      <c r="H10" s="3"/>
      <c r="I10" s="3"/>
      <c r="J10" s="3"/>
      <c r="K10" s="3"/>
      <c r="L10" s="3"/>
      <c r="M10" s="3"/>
    </row>
    <row r="11" spans="1:13" ht="110.25" customHeight="1">
      <c r="A11" s="170">
        <v>1</v>
      </c>
      <c r="B11" s="745" t="s">
        <v>331</v>
      </c>
      <c r="C11" s="746"/>
      <c r="D11" s="172">
        <f>SUM(eff_histtxblrecog)</f>
        <v>130717788</v>
      </c>
      <c r="E11" s="3"/>
      <c r="F11" s="3"/>
      <c r="G11" s="3"/>
      <c r="H11" s="3"/>
      <c r="I11" s="3"/>
      <c r="J11" s="3"/>
      <c r="L11" s="3"/>
      <c r="M11" s="3"/>
    </row>
    <row r="12" spans="1:13" ht="66" customHeight="1">
      <c r="A12" s="170">
        <v>2</v>
      </c>
      <c r="B12" s="753" t="s">
        <v>332</v>
      </c>
      <c r="C12" s="754"/>
      <c r="D12" s="172">
        <f>SUM(eff_histtaxceiling)</f>
        <v>0</v>
      </c>
      <c r="E12" s="3"/>
      <c r="F12" s="3"/>
      <c r="G12" s="3"/>
      <c r="H12" s="3"/>
      <c r="I12" s="3"/>
      <c r="J12" s="3"/>
      <c r="L12" s="3"/>
      <c r="M12" s="3"/>
    </row>
    <row r="13" spans="1:13" ht="29.25" customHeight="1">
      <c r="A13" s="170">
        <v>3</v>
      </c>
      <c r="B13" s="782" t="s">
        <v>109</v>
      </c>
      <c r="C13" s="783"/>
      <c r="D13" s="172">
        <f>SUM(D11-D12)</f>
        <v>130717788</v>
      </c>
      <c r="E13" s="3"/>
      <c r="F13" s="3"/>
      <c r="G13" s="3"/>
      <c r="H13" s="3"/>
      <c r="I13" s="3"/>
      <c r="J13" s="3"/>
      <c r="L13" s="3"/>
      <c r="M13" s="3"/>
    </row>
    <row r="14" spans="1:13" ht="29.25" customHeight="1">
      <c r="A14" s="173">
        <v>4</v>
      </c>
      <c r="B14" s="312" t="s">
        <v>110</v>
      </c>
      <c r="C14" s="209"/>
      <c r="D14" s="313">
        <f>SUM(eff_histtaxrate)*100</f>
        <v>0.75</v>
      </c>
      <c r="E14" s="3"/>
      <c r="F14" s="3"/>
      <c r="G14" s="3"/>
      <c r="H14" s="3"/>
      <c r="I14" s="3"/>
      <c r="J14" s="3"/>
      <c r="L14" s="3"/>
      <c r="M14" s="3"/>
    </row>
    <row r="15" spans="1:13" ht="40.5" customHeight="1">
      <c r="A15" s="739">
        <v>5</v>
      </c>
      <c r="B15" s="736" t="s">
        <v>111</v>
      </c>
      <c r="C15" s="737"/>
      <c r="D15" s="819"/>
      <c r="E15" s="3"/>
      <c r="F15" s="3"/>
      <c r="G15" s="3"/>
      <c r="H15" s="3"/>
      <c r="I15" s="3"/>
      <c r="J15" s="3"/>
      <c r="L15" s="3"/>
      <c r="M15" s="3"/>
    </row>
    <row r="16" spans="1:13" ht="15.75">
      <c r="A16" s="740"/>
      <c r="B16" s="192" t="s">
        <v>333</v>
      </c>
      <c r="C16" s="230">
        <v>0</v>
      </c>
      <c r="D16" s="820"/>
      <c r="E16" s="3"/>
      <c r="F16" s="3"/>
      <c r="G16" s="3"/>
      <c r="H16" s="3"/>
      <c r="I16" s="3"/>
      <c r="J16" s="3"/>
      <c r="L16" s="3"/>
      <c r="M16" s="3"/>
    </row>
    <row r="17" spans="1:13" ht="15.75">
      <c r="A17" s="740"/>
      <c r="B17" s="192" t="s">
        <v>334</v>
      </c>
      <c r="C17" s="271">
        <v>0</v>
      </c>
      <c r="D17" s="821"/>
      <c r="E17" s="3"/>
      <c r="F17" s="3"/>
      <c r="G17" s="3"/>
      <c r="H17" s="3"/>
      <c r="I17" s="3"/>
      <c r="J17" s="3"/>
      <c r="L17" s="3"/>
      <c r="M17" s="3"/>
    </row>
    <row r="18" spans="1:13" ht="29.25" customHeight="1">
      <c r="A18" s="740"/>
      <c r="B18" s="314" t="s">
        <v>335</v>
      </c>
      <c r="C18" s="110"/>
      <c r="D18" s="183">
        <f>SUM(C16-C17)</f>
        <v>0</v>
      </c>
      <c r="E18" s="3"/>
      <c r="F18" s="3"/>
      <c r="G18" s="3"/>
      <c r="H18" s="3"/>
      <c r="I18" s="3"/>
      <c r="J18" s="3"/>
      <c r="L18" s="3"/>
      <c r="M18" s="3"/>
    </row>
    <row r="19" spans="1:13" ht="15.75" customHeight="1">
      <c r="A19" s="739">
        <v>6</v>
      </c>
      <c r="B19" s="796" t="s">
        <v>115</v>
      </c>
      <c r="C19" s="774"/>
      <c r="D19" s="814"/>
      <c r="E19" s="3"/>
      <c r="F19" s="3"/>
      <c r="G19" s="3"/>
      <c r="H19" s="3"/>
      <c r="I19" s="3"/>
      <c r="J19" s="3"/>
      <c r="L19" s="3"/>
      <c r="M19" s="3"/>
    </row>
    <row r="20" spans="1:13" ht="15.75">
      <c r="A20" s="740"/>
      <c r="B20" s="216" t="s">
        <v>116</v>
      </c>
      <c r="C20" s="230">
        <v>0</v>
      </c>
      <c r="D20" s="815"/>
      <c r="E20" s="3"/>
      <c r="F20" s="3"/>
      <c r="G20" s="3"/>
      <c r="H20" s="3"/>
      <c r="I20" s="3"/>
      <c r="J20" s="3"/>
      <c r="L20" s="3"/>
      <c r="M20" s="3"/>
    </row>
    <row r="21" spans="1:13" ht="15.75">
      <c r="A21" s="740"/>
      <c r="B21" s="216" t="s">
        <v>117</v>
      </c>
      <c r="C21" s="271">
        <v>0</v>
      </c>
      <c r="D21" s="816"/>
      <c r="E21" s="3"/>
      <c r="F21" s="3"/>
      <c r="G21" s="3"/>
      <c r="H21" s="3"/>
      <c r="I21" s="3"/>
      <c r="J21" s="3"/>
      <c r="L21" s="3"/>
      <c r="M21" s="3"/>
    </row>
    <row r="22" spans="1:13" ht="18">
      <c r="A22" s="741"/>
      <c r="B22" s="315" t="s">
        <v>336</v>
      </c>
      <c r="C22" s="316"/>
      <c r="D22" s="317">
        <f>SUM(C20-C21)</f>
        <v>0</v>
      </c>
      <c r="E22" s="3"/>
      <c r="F22" s="3"/>
      <c r="G22" s="3"/>
      <c r="H22" s="3"/>
      <c r="I22" s="3"/>
      <c r="J22" s="3"/>
      <c r="L22" s="3"/>
      <c r="M22" s="3"/>
    </row>
    <row r="23" spans="1:13" ht="15.75">
      <c r="A23" s="180">
        <v>7</v>
      </c>
      <c r="B23" s="753" t="s">
        <v>337</v>
      </c>
      <c r="C23" s="885"/>
      <c r="D23" s="318">
        <f>SUM(D18,D22)</f>
        <v>0</v>
      </c>
      <c r="E23" s="3"/>
      <c r="F23" s="3"/>
      <c r="G23" s="3"/>
      <c r="H23" s="3"/>
      <c r="I23" s="3"/>
      <c r="J23" s="3"/>
      <c r="L23" s="3"/>
      <c r="M23" s="3"/>
    </row>
    <row r="24" spans="1:13" ht="18" customHeight="1">
      <c r="A24" s="892" t="s">
        <v>338</v>
      </c>
      <c r="B24" s="892"/>
      <c r="C24" s="892"/>
      <c r="D24" s="319" t="s">
        <v>339</v>
      </c>
      <c r="E24" s="3"/>
      <c r="F24" s="3"/>
      <c r="G24" s="3"/>
      <c r="H24" s="3"/>
      <c r="I24" s="3"/>
      <c r="J24" s="3"/>
      <c r="L24" s="3"/>
      <c r="M24" s="3"/>
    </row>
    <row r="25" spans="1:13" ht="29.25" customHeight="1">
      <c r="A25" s="104" t="s">
        <v>104</v>
      </c>
      <c r="B25" s="655" t="s">
        <v>105</v>
      </c>
      <c r="C25" s="656"/>
      <c r="D25" s="104" t="s">
        <v>106</v>
      </c>
      <c r="E25" s="3"/>
      <c r="F25" s="3"/>
      <c r="G25" s="3"/>
      <c r="H25" s="3"/>
      <c r="I25" s="3"/>
      <c r="J25" s="3"/>
      <c r="L25" s="3"/>
      <c r="M25" s="3"/>
    </row>
    <row r="26" spans="1:13" ht="31.5" customHeight="1">
      <c r="A26" s="189">
        <v>8</v>
      </c>
      <c r="B26" s="886" t="s">
        <v>340</v>
      </c>
      <c r="C26" s="887"/>
      <c r="D26" s="320">
        <f>SUM(D13,D23)</f>
        <v>130717788</v>
      </c>
      <c r="E26" s="3"/>
      <c r="F26" s="3"/>
      <c r="G26" s="3"/>
      <c r="H26" s="3"/>
      <c r="I26" s="3"/>
      <c r="J26" s="3"/>
      <c r="L26" s="3"/>
      <c r="M26" s="3"/>
    </row>
    <row r="27" spans="1:13" ht="37.5" customHeight="1">
      <c r="A27" s="189">
        <v>9</v>
      </c>
      <c r="B27" s="886" t="s">
        <v>341</v>
      </c>
      <c r="C27" s="888"/>
      <c r="D27" s="321">
        <v>0</v>
      </c>
      <c r="E27" s="3"/>
      <c r="F27" s="3"/>
      <c r="G27" s="3"/>
      <c r="H27" s="3"/>
      <c r="I27" s="3"/>
      <c r="J27" s="3"/>
      <c r="L27" s="3"/>
      <c r="M27" s="3"/>
    </row>
    <row r="28" spans="1:13" ht="78" customHeight="1">
      <c r="A28" s="189">
        <v>10</v>
      </c>
      <c r="B28" s="889" t="s">
        <v>342</v>
      </c>
      <c r="C28" s="890"/>
      <c r="D28" s="905"/>
      <c r="E28" s="3"/>
      <c r="F28" s="3"/>
      <c r="G28" s="3"/>
      <c r="H28" s="3"/>
      <c r="I28" s="3"/>
      <c r="J28" s="3"/>
      <c r="L28" s="3"/>
      <c r="M28" s="3"/>
    </row>
    <row r="29" spans="1:13" ht="20.25" customHeight="1">
      <c r="A29" s="191"/>
      <c r="B29" s="192" t="s">
        <v>343</v>
      </c>
      <c r="C29" s="322">
        <f>SUM(eff_histabsolutexempt)</f>
        <v>0</v>
      </c>
      <c r="D29" s="906"/>
      <c r="E29" s="3"/>
      <c r="F29" s="3"/>
      <c r="G29" s="3"/>
      <c r="H29" s="3"/>
      <c r="I29" s="3"/>
      <c r="J29" s="3"/>
      <c r="L29" s="3"/>
      <c r="M29" s="3"/>
    </row>
    <row r="30" spans="1:13" ht="36.75" customHeight="1">
      <c r="A30" s="191"/>
      <c r="B30" s="323" t="s">
        <v>344</v>
      </c>
      <c r="C30" s="237">
        <f>SUM(eff_partialexempt)</f>
        <v>107599</v>
      </c>
      <c r="D30" s="907"/>
      <c r="E30" s="3"/>
      <c r="F30" s="3"/>
      <c r="G30" s="3"/>
      <c r="H30" s="3"/>
      <c r="I30" s="3"/>
      <c r="J30" s="3"/>
      <c r="L30" s="3"/>
      <c r="M30" s="3"/>
    </row>
    <row r="31" spans="1:13" ht="24.75" customHeight="1">
      <c r="A31" s="197"/>
      <c r="B31" s="324" t="s">
        <v>345</v>
      </c>
      <c r="C31" s="171"/>
      <c r="D31" s="199">
        <f>SUM(C30,C29)</f>
        <v>107599</v>
      </c>
      <c r="E31" s="3"/>
      <c r="F31" s="3"/>
      <c r="G31" s="3"/>
      <c r="H31" s="3"/>
      <c r="I31" s="3"/>
      <c r="J31" s="3"/>
      <c r="L31" s="3"/>
      <c r="M31" s="3"/>
    </row>
    <row r="32" spans="1:13" ht="63.75" customHeight="1">
      <c r="A32" s="189">
        <v>11</v>
      </c>
      <c r="B32" s="889" t="s">
        <v>126</v>
      </c>
      <c r="C32" s="890"/>
      <c r="D32" s="905"/>
      <c r="E32" s="3"/>
      <c r="F32" s="3"/>
      <c r="G32" s="3"/>
      <c r="H32" s="3"/>
      <c r="I32" s="3"/>
      <c r="J32" s="3"/>
      <c r="K32" s="3"/>
      <c r="L32" s="3"/>
      <c r="M32" s="3"/>
    </row>
    <row r="33" spans="1:13" ht="26.25" customHeight="1">
      <c r="A33" s="200"/>
      <c r="B33" s="201" t="s">
        <v>346</v>
      </c>
      <c r="C33" s="325">
        <f>SUM(eff_histprdmkt)</f>
        <v>0</v>
      </c>
      <c r="D33" s="906"/>
      <c r="E33" s="3"/>
      <c r="F33" s="3"/>
      <c r="G33" s="3"/>
      <c r="H33" s="3"/>
      <c r="I33" s="3"/>
      <c r="J33" s="3"/>
      <c r="K33" s="3"/>
      <c r="L33" s="3"/>
      <c r="M33" s="3"/>
    </row>
    <row r="34" spans="1:13" ht="22.5" customHeight="1">
      <c r="A34" s="200"/>
      <c r="B34" s="201" t="s">
        <v>347</v>
      </c>
      <c r="C34" s="326">
        <f>SUM(eff_prd)</f>
        <v>0</v>
      </c>
      <c r="D34" s="907"/>
      <c r="E34" s="3"/>
      <c r="F34" s="3"/>
      <c r="G34" s="3"/>
      <c r="H34" s="3"/>
      <c r="I34" s="3"/>
      <c r="J34" s="3"/>
      <c r="K34" s="3"/>
      <c r="L34" s="3"/>
      <c r="M34" s="3"/>
    </row>
    <row r="35" spans="1:13" ht="20.25" customHeight="1">
      <c r="A35" s="180"/>
      <c r="B35" s="327" t="s">
        <v>348</v>
      </c>
      <c r="C35" s="207"/>
      <c r="D35" s="325">
        <f>SUM(C33-C34)</f>
        <v>0</v>
      </c>
      <c r="E35" s="3"/>
      <c r="F35" s="3"/>
      <c r="G35" s="3"/>
      <c r="H35" s="3"/>
      <c r="I35" s="3"/>
      <c r="J35" s="3"/>
      <c r="K35" s="3"/>
      <c r="L35" s="3"/>
      <c r="M35" s="3"/>
    </row>
    <row r="36" spans="1:13" ht="25.5" customHeight="1">
      <c r="A36" s="180">
        <v>12</v>
      </c>
      <c r="B36" s="328" t="s">
        <v>349</v>
      </c>
      <c r="C36" s="239"/>
      <c r="D36" s="329">
        <f>SUM(D27,D31,D35)</f>
        <v>107599</v>
      </c>
      <c r="E36" s="3"/>
      <c r="F36" s="3"/>
      <c r="G36" s="3"/>
      <c r="H36" s="3"/>
      <c r="I36" s="3"/>
      <c r="J36" s="3"/>
      <c r="K36" s="3"/>
      <c r="L36" s="3"/>
      <c r="M36" s="3"/>
    </row>
    <row r="37" spans="1:13" ht="69" customHeight="1">
      <c r="A37" s="180">
        <v>13</v>
      </c>
      <c r="B37" s="747" t="s">
        <v>350</v>
      </c>
      <c r="C37" s="748"/>
      <c r="D37" s="330">
        <v>0</v>
      </c>
      <c r="E37" s="3"/>
      <c r="F37" s="3"/>
      <c r="G37" s="3"/>
      <c r="H37" s="3"/>
      <c r="I37" s="3"/>
      <c r="J37" s="3"/>
      <c r="K37" s="3"/>
      <c r="L37" s="3"/>
      <c r="M37" s="3"/>
    </row>
    <row r="38" spans="1:9" ht="24.75" customHeight="1">
      <c r="A38" s="170">
        <v>14</v>
      </c>
      <c r="B38" s="132" t="s">
        <v>351</v>
      </c>
      <c r="C38" s="331"/>
      <c r="D38" s="210">
        <f>SUM(D26,-D36,-D37)</f>
        <v>130610189</v>
      </c>
      <c r="E38" s="3"/>
      <c r="F38" s="3"/>
      <c r="G38" s="3"/>
      <c r="H38" s="3"/>
      <c r="I38" s="3"/>
    </row>
    <row r="39" spans="1:9" ht="29.25" customHeight="1">
      <c r="A39" s="170">
        <v>15</v>
      </c>
      <c r="B39" s="132" t="s">
        <v>352</v>
      </c>
      <c r="C39" s="331"/>
      <c r="D39" s="210">
        <f>SUM(D14)*D38/100</f>
        <v>979576.4175</v>
      </c>
      <c r="E39" s="3"/>
      <c r="F39" s="3"/>
      <c r="G39" s="3"/>
      <c r="H39" s="3"/>
      <c r="I39" s="3"/>
    </row>
    <row r="40" spans="1:9" ht="76.5" customHeight="1">
      <c r="A40" s="170">
        <v>16</v>
      </c>
      <c r="B40" s="753" t="s">
        <v>353</v>
      </c>
      <c r="C40" s="885"/>
      <c r="D40" s="332">
        <v>0</v>
      </c>
      <c r="E40" s="3"/>
      <c r="F40" s="3"/>
      <c r="G40" s="3"/>
      <c r="H40" s="3"/>
      <c r="I40" s="3"/>
    </row>
    <row r="41" spans="1:9" ht="40.5" customHeight="1">
      <c r="A41" s="170">
        <v>17</v>
      </c>
      <c r="B41" s="639" t="s">
        <v>354</v>
      </c>
      <c r="C41" s="628"/>
      <c r="D41" s="172">
        <f>SUM(D39:D40)</f>
        <v>979576.4175</v>
      </c>
      <c r="E41" s="3"/>
      <c r="F41" s="3"/>
      <c r="G41" s="3"/>
      <c r="H41" s="3"/>
      <c r="I41" s="3"/>
    </row>
    <row r="42" spans="1:9" ht="66.75" customHeight="1">
      <c r="A42" s="173">
        <v>18</v>
      </c>
      <c r="B42" s="889" t="s">
        <v>355</v>
      </c>
      <c r="C42" s="890"/>
      <c r="D42" s="905"/>
      <c r="E42" s="3"/>
      <c r="F42" s="3"/>
      <c r="G42" s="3"/>
      <c r="H42" s="3"/>
      <c r="I42" s="3"/>
    </row>
    <row r="43" spans="1:9" ht="21.75" customHeight="1">
      <c r="A43" s="200"/>
      <c r="B43" s="201" t="s">
        <v>356</v>
      </c>
      <c r="C43" s="333">
        <f>SUM(eff_txbl)</f>
        <v>118564336</v>
      </c>
      <c r="D43" s="906"/>
      <c r="E43" s="3"/>
      <c r="F43" s="3"/>
      <c r="G43" s="3"/>
      <c r="H43" s="3"/>
      <c r="I43" s="3"/>
    </row>
    <row r="44" spans="1:9" ht="36.75" customHeight="1">
      <c r="A44" s="200"/>
      <c r="B44" s="334" t="s">
        <v>357</v>
      </c>
      <c r="C44" s="271">
        <v>0</v>
      </c>
      <c r="D44" s="906"/>
      <c r="E44" s="3"/>
      <c r="F44" s="3"/>
      <c r="G44" s="3"/>
      <c r="H44" s="3"/>
      <c r="I44" s="3"/>
    </row>
    <row r="45" spans="1:9" ht="53.25" customHeight="1">
      <c r="A45" s="191"/>
      <c r="B45" s="334" t="s">
        <v>358</v>
      </c>
      <c r="C45" s="335">
        <f>SUM(eff_pollution)</f>
        <v>0</v>
      </c>
      <c r="D45" s="906"/>
      <c r="E45" s="3"/>
      <c r="F45" s="3"/>
      <c r="G45" s="3"/>
      <c r="H45" s="3"/>
      <c r="I45" s="3"/>
    </row>
    <row r="46" spans="1:9" ht="79.5" customHeight="1">
      <c r="A46" s="191"/>
      <c r="B46" s="334" t="s">
        <v>359</v>
      </c>
      <c r="C46" s="179">
        <f>SUM(eff_tif)</f>
        <v>0</v>
      </c>
      <c r="D46" s="907"/>
      <c r="E46" s="3"/>
      <c r="F46" s="3"/>
      <c r="G46" s="3"/>
      <c r="H46" s="3"/>
      <c r="I46" s="3"/>
    </row>
    <row r="47" spans="1:9" ht="29.25" customHeight="1">
      <c r="A47" s="336"/>
      <c r="B47" s="327" t="s">
        <v>360</v>
      </c>
      <c r="C47" s="207"/>
      <c r="D47" s="337">
        <f>SUM(C43,C44,-C45,-C46)</f>
        <v>118564336</v>
      </c>
      <c r="E47" s="3"/>
      <c r="F47" s="3"/>
      <c r="G47" s="3"/>
      <c r="H47" s="3"/>
      <c r="I47" s="3"/>
    </row>
    <row r="48" spans="1:9" ht="18" customHeight="1">
      <c r="A48" s="902" t="s">
        <v>338</v>
      </c>
      <c r="B48" s="902"/>
      <c r="C48" s="902"/>
      <c r="D48" s="319" t="s">
        <v>339</v>
      </c>
      <c r="E48" s="3"/>
      <c r="F48" s="3"/>
      <c r="G48" s="3"/>
      <c r="H48" s="3"/>
      <c r="I48" s="3"/>
    </row>
    <row r="49" spans="1:9" ht="29.25" customHeight="1">
      <c r="A49" s="228" t="s">
        <v>104</v>
      </c>
      <c r="B49" s="792" t="s">
        <v>105</v>
      </c>
      <c r="C49" s="793"/>
      <c r="D49" s="228" t="s">
        <v>106</v>
      </c>
      <c r="E49" s="3"/>
      <c r="F49" s="3"/>
      <c r="G49" s="3"/>
      <c r="H49" s="3"/>
      <c r="I49" s="3"/>
    </row>
    <row r="50" spans="1:9" ht="40.5" customHeight="1">
      <c r="A50" s="189">
        <v>19</v>
      </c>
      <c r="B50" s="889" t="s">
        <v>361</v>
      </c>
      <c r="C50" s="890"/>
      <c r="D50" s="190"/>
      <c r="E50" s="3"/>
      <c r="F50" s="3"/>
      <c r="G50" s="3"/>
      <c r="H50" s="3"/>
      <c r="I50" s="3"/>
    </row>
    <row r="51" spans="1:9" ht="93" customHeight="1">
      <c r="A51" s="200"/>
      <c r="B51" s="338" t="s">
        <v>362</v>
      </c>
      <c r="C51" s="339">
        <v>0</v>
      </c>
      <c r="D51" s="340" t="s">
        <v>61</v>
      </c>
      <c r="E51" s="3"/>
      <c r="F51" s="3"/>
      <c r="G51" s="3"/>
      <c r="H51" s="3"/>
      <c r="I51" s="3"/>
    </row>
    <row r="52" spans="1:9" ht="153" customHeight="1">
      <c r="A52" s="200"/>
      <c r="B52" s="323" t="s">
        <v>363</v>
      </c>
      <c r="C52" s="230">
        <v>0</v>
      </c>
      <c r="D52" s="341"/>
      <c r="E52" s="3"/>
      <c r="F52" s="3"/>
      <c r="G52" s="3"/>
      <c r="H52" s="3"/>
      <c r="I52" s="3"/>
    </row>
    <row r="53" spans="1:13" ht="24.75" customHeight="1">
      <c r="A53" s="180"/>
      <c r="B53" s="324" t="s">
        <v>364</v>
      </c>
      <c r="C53" s="207"/>
      <c r="D53" s="329">
        <f>SUM(C51,C52)</f>
        <v>0</v>
      </c>
      <c r="E53" s="3"/>
      <c r="F53" s="3"/>
      <c r="G53" s="3"/>
      <c r="H53" s="3"/>
      <c r="I53" s="3"/>
      <c r="J53" s="3"/>
      <c r="K53" s="3"/>
      <c r="L53" s="3"/>
      <c r="M53" s="3"/>
    </row>
    <row r="54" spans="1:13" ht="65.25" customHeight="1">
      <c r="A54" s="170">
        <v>20</v>
      </c>
      <c r="B54" s="753" t="s">
        <v>365</v>
      </c>
      <c r="C54" s="754"/>
      <c r="D54" s="231">
        <f>SUM(eff_taxceiling)</f>
        <v>0</v>
      </c>
      <c r="E54" s="232"/>
      <c r="F54" s="232"/>
      <c r="G54" s="232"/>
      <c r="H54" s="232"/>
      <c r="I54" s="232"/>
      <c r="J54" s="232"/>
      <c r="K54" s="232"/>
      <c r="L54" s="232"/>
      <c r="M54" s="232"/>
    </row>
    <row r="55" spans="1:13" ht="22.5" customHeight="1">
      <c r="A55" s="170">
        <v>21</v>
      </c>
      <c r="B55" s="342" t="s">
        <v>366</v>
      </c>
      <c r="C55" s="343"/>
      <c r="D55" s="210">
        <f>SUM(D47,D53,-D54)</f>
        <v>118564336</v>
      </c>
      <c r="E55" s="3"/>
      <c r="F55" s="3"/>
      <c r="G55" s="3"/>
      <c r="H55" s="3"/>
      <c r="I55" s="234"/>
      <c r="J55" s="3"/>
      <c r="K55" s="3"/>
      <c r="L55" s="3"/>
      <c r="M55" s="3"/>
    </row>
    <row r="56" spans="1:13" ht="46.5" customHeight="1">
      <c r="A56" s="170">
        <v>22</v>
      </c>
      <c r="B56" s="753" t="s">
        <v>367</v>
      </c>
      <c r="C56" s="885"/>
      <c r="D56" s="332">
        <v>0</v>
      </c>
      <c r="E56" s="3"/>
      <c r="F56" s="3"/>
      <c r="G56" s="3"/>
      <c r="H56" s="3"/>
      <c r="I56" s="3"/>
      <c r="J56" s="3"/>
      <c r="K56" s="3"/>
      <c r="L56" s="3"/>
      <c r="M56" s="3"/>
    </row>
    <row r="57" spans="1:13" ht="114.75" customHeight="1">
      <c r="A57" s="170">
        <v>23</v>
      </c>
      <c r="B57" s="753" t="s">
        <v>368</v>
      </c>
      <c r="C57" s="754"/>
      <c r="D57" s="344">
        <f>SUM(eff_newtxbl+eff_newtxblabate)</f>
        <v>1870448</v>
      </c>
      <c r="E57" s="3"/>
      <c r="F57" s="3"/>
      <c r="G57" s="3"/>
      <c r="H57" s="3"/>
      <c r="I57" s="3"/>
      <c r="J57" s="3"/>
      <c r="K57" s="3"/>
      <c r="L57" s="3"/>
      <c r="M57" s="3"/>
    </row>
    <row r="58" spans="1:13" ht="29.25" customHeight="1">
      <c r="A58" s="170">
        <v>24</v>
      </c>
      <c r="B58" s="342" t="s">
        <v>369</v>
      </c>
      <c r="C58" s="343"/>
      <c r="D58" s="344">
        <f>SUM(D56,D57)</f>
        <v>1870448</v>
      </c>
      <c r="E58" s="3"/>
      <c r="F58" s="3"/>
      <c r="G58" s="3"/>
      <c r="H58" s="3"/>
      <c r="I58" s="3"/>
      <c r="J58" s="3"/>
      <c r="K58" s="3"/>
      <c r="L58" s="3"/>
      <c r="M58" s="3"/>
    </row>
    <row r="59" spans="1:4" ht="29.25" customHeight="1">
      <c r="A59" s="170">
        <v>25</v>
      </c>
      <c r="B59" s="132" t="s">
        <v>370</v>
      </c>
      <c r="C59" s="331"/>
      <c r="D59" s="172">
        <f>SUM(D55,-D58)</f>
        <v>116693888</v>
      </c>
    </row>
    <row r="60" spans="1:4" ht="29.25" customHeight="1">
      <c r="A60" s="170">
        <v>26</v>
      </c>
      <c r="B60" s="880" t="s">
        <v>371</v>
      </c>
      <c r="C60" s="755"/>
      <c r="D60" s="345">
        <f>SUM(D41/D59)*100</f>
        <v>0.8394410660993659</v>
      </c>
    </row>
    <row r="61" spans="1:4" ht="34.5" customHeight="1">
      <c r="A61" s="170">
        <v>27</v>
      </c>
      <c r="B61" s="753" t="s">
        <v>372</v>
      </c>
      <c r="C61" s="885"/>
      <c r="D61" s="346">
        <v>0</v>
      </c>
    </row>
    <row r="62" spans="1:7" ht="18" customHeight="1">
      <c r="A62" s="635" t="s">
        <v>94</v>
      </c>
      <c r="B62" s="635"/>
      <c r="C62" s="635"/>
      <c r="D62" s="56" t="s">
        <v>326</v>
      </c>
      <c r="G62" s="166"/>
    </row>
    <row r="63" spans="1:7" ht="29.25" customHeight="1">
      <c r="A63" s="629" t="s">
        <v>151</v>
      </c>
      <c r="B63" s="629"/>
      <c r="C63" s="629"/>
      <c r="D63" s="629"/>
      <c r="G63" s="166"/>
    </row>
    <row r="64" spans="1:7" ht="114" customHeight="1">
      <c r="A64" s="899" t="s">
        <v>373</v>
      </c>
      <c r="B64" s="900"/>
      <c r="C64" s="900"/>
      <c r="D64" s="900"/>
      <c r="G64" s="166"/>
    </row>
    <row r="65" spans="1:4" ht="29.25" customHeight="1">
      <c r="A65" s="104" t="s">
        <v>104</v>
      </c>
      <c r="B65" s="655" t="s">
        <v>284</v>
      </c>
      <c r="C65" s="656"/>
      <c r="D65" s="104" t="s">
        <v>106</v>
      </c>
    </row>
    <row r="66" spans="1:4" ht="17.25" customHeight="1">
      <c r="A66" s="170">
        <v>28</v>
      </c>
      <c r="B66" s="778" t="s">
        <v>374</v>
      </c>
      <c r="C66" s="881"/>
      <c r="D66" s="289">
        <f>SUM(eff_histtaxratemo)*100</f>
        <v>0.75</v>
      </c>
    </row>
    <row r="67" spans="1:4" ht="30.75" customHeight="1">
      <c r="A67" s="173">
        <v>29</v>
      </c>
      <c r="B67" s="778" t="s">
        <v>375</v>
      </c>
      <c r="C67" s="881"/>
      <c r="D67" s="347">
        <f>SUM(D26)</f>
        <v>130717788</v>
      </c>
    </row>
    <row r="68" spans="1:4" ht="16.5" customHeight="1">
      <c r="A68" s="173">
        <v>30</v>
      </c>
      <c r="B68" s="882" t="s">
        <v>376</v>
      </c>
      <c r="C68" s="883"/>
      <c r="D68" s="172">
        <f>SUM(D66*D67)/100</f>
        <v>980383.41</v>
      </c>
    </row>
    <row r="69" spans="1:4" ht="17.25" customHeight="1">
      <c r="A69" s="189">
        <v>31</v>
      </c>
      <c r="B69" s="773" t="s">
        <v>377</v>
      </c>
      <c r="C69" s="774"/>
      <c r="D69" s="348"/>
    </row>
    <row r="70" spans="1:4" ht="72" customHeight="1">
      <c r="A70" s="200"/>
      <c r="B70" s="349" t="s">
        <v>378</v>
      </c>
      <c r="C70" s="193">
        <v>0</v>
      </c>
      <c r="D70" s="270"/>
    </row>
    <row r="71" spans="1:4" ht="45.75" customHeight="1">
      <c r="A71" s="200"/>
      <c r="B71" s="349" t="s">
        <v>379</v>
      </c>
      <c r="C71" s="230">
        <v>0</v>
      </c>
      <c r="D71" s="270"/>
    </row>
    <row r="72" spans="1:4" ht="123.75" customHeight="1">
      <c r="A72" s="350"/>
      <c r="B72" s="351" t="s">
        <v>380</v>
      </c>
      <c r="C72" s="352">
        <v>0</v>
      </c>
      <c r="D72" s="270"/>
    </row>
    <row r="73" spans="1:4" ht="15">
      <c r="A73" s="350"/>
      <c r="B73" s="351" t="s">
        <v>381</v>
      </c>
      <c r="C73" s="353" t="s">
        <v>382</v>
      </c>
      <c r="D73" s="270"/>
    </row>
    <row r="74" spans="1:4" ht="31.5" customHeight="1">
      <c r="A74" s="200"/>
      <c r="B74" s="354" t="s">
        <v>383</v>
      </c>
      <c r="C74" s="355">
        <v>0</v>
      </c>
      <c r="D74" s="356"/>
    </row>
    <row r="75" spans="1:4" ht="22.5" customHeight="1">
      <c r="A75" s="200"/>
      <c r="B75" s="357" t="s">
        <v>384</v>
      </c>
      <c r="C75" s="177"/>
      <c r="D75" s="358">
        <f>SUM(D68,C74)</f>
        <v>980383.41</v>
      </c>
    </row>
    <row r="76" spans="1:4" ht="30.75" customHeight="1">
      <c r="A76" s="170">
        <v>32</v>
      </c>
      <c r="B76" s="884" t="s">
        <v>385</v>
      </c>
      <c r="C76" s="779"/>
      <c r="D76" s="172">
        <f>SUM(D59)</f>
        <v>116693888</v>
      </c>
    </row>
    <row r="77" spans="1:4" ht="15.75" customHeight="1">
      <c r="A77" s="173">
        <v>33</v>
      </c>
      <c r="B77" s="854" t="s">
        <v>386</v>
      </c>
      <c r="C77" s="855"/>
      <c r="D77" s="289">
        <f>SUM(D75/D76)*100</f>
        <v>0.8401326126009273</v>
      </c>
    </row>
    <row r="78" spans="1:4" ht="24" customHeight="1">
      <c r="A78" s="739">
        <v>34</v>
      </c>
      <c r="B78" s="854" t="s">
        <v>387</v>
      </c>
      <c r="C78" s="855"/>
      <c r="D78" s="817"/>
    </row>
    <row r="79" spans="1:4" ht="61.5" customHeight="1">
      <c r="A79" s="740"/>
      <c r="B79" s="359" t="s">
        <v>388</v>
      </c>
      <c r="C79" s="360">
        <v>0</v>
      </c>
      <c r="D79" s="869"/>
    </row>
    <row r="80" spans="1:4" ht="75" customHeight="1">
      <c r="A80" s="740"/>
      <c r="B80" s="361" t="s">
        <v>389</v>
      </c>
      <c r="C80" s="362">
        <v>0</v>
      </c>
      <c r="D80" s="869"/>
    </row>
    <row r="81" spans="1:4" ht="18.75" customHeight="1">
      <c r="A81" s="740"/>
      <c r="B81" s="363" t="s">
        <v>390</v>
      </c>
      <c r="C81" s="364">
        <f>SUM(C79-C80)/D76*100</f>
        <v>0</v>
      </c>
      <c r="D81" s="818"/>
    </row>
    <row r="82" spans="1:4" ht="18.75" customHeight="1">
      <c r="A82" s="741"/>
      <c r="B82" s="365" t="s">
        <v>391</v>
      </c>
      <c r="C82" s="366"/>
      <c r="D82" s="263">
        <v>0</v>
      </c>
    </row>
    <row r="83" spans="1:4" ht="25.5" customHeight="1">
      <c r="A83" s="739">
        <v>35</v>
      </c>
      <c r="B83" s="856" t="s">
        <v>392</v>
      </c>
      <c r="C83" s="855"/>
      <c r="D83" s="817"/>
    </row>
    <row r="84" spans="1:4" ht="64.5" customHeight="1">
      <c r="A84" s="740"/>
      <c r="B84" s="367" t="s">
        <v>393</v>
      </c>
      <c r="C84" s="360">
        <v>0</v>
      </c>
      <c r="D84" s="869"/>
    </row>
    <row r="85" spans="1:4" ht="62.25" customHeight="1">
      <c r="A85" s="740"/>
      <c r="B85" s="368" t="s">
        <v>394</v>
      </c>
      <c r="C85" s="362">
        <v>0</v>
      </c>
      <c r="D85" s="869"/>
    </row>
    <row r="86" spans="1:4" ht="18.75" customHeight="1">
      <c r="A86" s="740"/>
      <c r="B86" s="369" t="s">
        <v>395</v>
      </c>
      <c r="C86" s="366">
        <f>SUM(C84-C85)/D76*100</f>
        <v>0</v>
      </c>
      <c r="D86" s="818"/>
    </row>
    <row r="87" spans="1:4" ht="18.75" customHeight="1">
      <c r="A87" s="741"/>
      <c r="B87" s="370" t="s">
        <v>396</v>
      </c>
      <c r="C87" s="364"/>
      <c r="D87" s="371">
        <v>0</v>
      </c>
    </row>
    <row r="88" spans="1:4" ht="18" customHeight="1">
      <c r="A88" s="849" t="s">
        <v>397</v>
      </c>
      <c r="B88" s="849"/>
      <c r="C88" s="849"/>
      <c r="D88" s="319" t="s">
        <v>339</v>
      </c>
    </row>
    <row r="89" spans="1:4" ht="20.25" customHeight="1">
      <c r="A89" s="372" t="s">
        <v>104</v>
      </c>
      <c r="B89" s="852" t="s">
        <v>284</v>
      </c>
      <c r="C89" s="853"/>
      <c r="D89" s="146" t="s">
        <v>106</v>
      </c>
    </row>
    <row r="90" spans="1:4" ht="23.25" customHeight="1">
      <c r="A90" s="739">
        <v>36</v>
      </c>
      <c r="B90" s="845" t="s">
        <v>398</v>
      </c>
      <c r="C90" s="846"/>
      <c r="D90" s="867"/>
    </row>
    <row r="91" spans="1:4" ht="59.25" customHeight="1">
      <c r="A91" s="740"/>
      <c r="B91" s="374" t="s">
        <v>399</v>
      </c>
      <c r="C91" s="375">
        <v>0</v>
      </c>
      <c r="D91" s="867"/>
    </row>
    <row r="92" spans="1:4" ht="58.5" customHeight="1">
      <c r="A92" s="740"/>
      <c r="B92" s="374" t="s">
        <v>400</v>
      </c>
      <c r="C92" s="376">
        <v>0</v>
      </c>
      <c r="D92" s="867"/>
    </row>
    <row r="93" spans="1:4" ht="18.75" customHeight="1">
      <c r="A93" s="740"/>
      <c r="B93" s="377" t="s">
        <v>401</v>
      </c>
      <c r="C93" s="378">
        <f>SUM(C91-C92)/D76*100</f>
        <v>0</v>
      </c>
      <c r="D93" s="867"/>
    </row>
    <row r="94" spans="1:4" ht="18" customHeight="1">
      <c r="A94" s="740"/>
      <c r="B94" s="377" t="s">
        <v>402</v>
      </c>
      <c r="C94" s="379">
        <f>SUM(C92*0.05)/D76*100</f>
        <v>0</v>
      </c>
      <c r="D94" s="868"/>
    </row>
    <row r="95" spans="1:4" ht="18" customHeight="1">
      <c r="A95" s="741"/>
      <c r="B95" s="377" t="s">
        <v>403</v>
      </c>
      <c r="C95" s="380"/>
      <c r="D95" s="381">
        <v>0</v>
      </c>
    </row>
    <row r="96" spans="1:4" ht="19.5" customHeight="1">
      <c r="A96" s="739">
        <v>37</v>
      </c>
      <c r="B96" s="845" t="s">
        <v>404</v>
      </c>
      <c r="C96" s="846"/>
      <c r="D96" s="870"/>
    </row>
    <row r="97" spans="1:4" ht="45" customHeight="1">
      <c r="A97" s="740"/>
      <c r="B97" s="382" t="s">
        <v>405</v>
      </c>
      <c r="C97" s="383">
        <v>0</v>
      </c>
      <c r="D97" s="871"/>
    </row>
    <row r="98" spans="1:4" ht="59.25" customHeight="1">
      <c r="A98" s="740"/>
      <c r="B98" s="382" t="s">
        <v>400</v>
      </c>
      <c r="C98" s="384">
        <v>0</v>
      </c>
      <c r="D98" s="871"/>
    </row>
    <row r="99" spans="1:4" ht="15" customHeight="1">
      <c r="A99" s="740"/>
      <c r="B99" s="385" t="s">
        <v>401</v>
      </c>
      <c r="C99" s="386">
        <f>SUM(C97-C98)/D76*100</f>
        <v>0</v>
      </c>
      <c r="D99" s="871"/>
    </row>
    <row r="100" spans="1:4" ht="15" customHeight="1">
      <c r="A100" s="740"/>
      <c r="B100" s="385" t="s">
        <v>406</v>
      </c>
      <c r="C100" s="387">
        <f>SUM(C98*0.08)/D76*100</f>
        <v>0</v>
      </c>
      <c r="D100" s="872"/>
    </row>
    <row r="101" spans="1:4" ht="15.75">
      <c r="A101" s="741"/>
      <c r="B101" s="850" t="s">
        <v>407</v>
      </c>
      <c r="C101" s="851"/>
      <c r="D101" s="390">
        <v>0</v>
      </c>
    </row>
    <row r="102" spans="1:4" ht="74.25" customHeight="1">
      <c r="A102" s="739">
        <v>38</v>
      </c>
      <c r="B102" s="845" t="s">
        <v>408</v>
      </c>
      <c r="C102" s="846"/>
      <c r="D102" s="873"/>
    </row>
    <row r="103" spans="1:4" ht="43.5">
      <c r="A103" s="740"/>
      <c r="B103" s="382" t="s">
        <v>409</v>
      </c>
      <c r="C103" s="383">
        <v>0</v>
      </c>
      <c r="D103" s="874"/>
    </row>
    <row r="104" spans="1:4" ht="43.5">
      <c r="A104" s="740"/>
      <c r="B104" s="382" t="s">
        <v>410</v>
      </c>
      <c r="C104" s="384">
        <v>0</v>
      </c>
      <c r="D104" s="874"/>
    </row>
    <row r="105" spans="1:4" ht="15.75" customHeight="1">
      <c r="A105" s="740"/>
      <c r="B105" s="385" t="s">
        <v>401</v>
      </c>
      <c r="C105" s="386">
        <f>SUM(C103-C104)/D76*100</f>
        <v>0</v>
      </c>
      <c r="D105" s="874"/>
    </row>
    <row r="106" spans="1:4" ht="15.75" customHeight="1">
      <c r="A106" s="740"/>
      <c r="B106" s="385" t="s">
        <v>406</v>
      </c>
      <c r="C106" s="387">
        <f>SUM(C104*0.08)/D76*100</f>
        <v>0</v>
      </c>
      <c r="D106" s="875"/>
    </row>
    <row r="107" spans="1:4" ht="15.75">
      <c r="A107" s="741"/>
      <c r="B107" s="850" t="s">
        <v>407</v>
      </c>
      <c r="C107" s="851"/>
      <c r="D107" s="391">
        <v>0</v>
      </c>
    </row>
    <row r="108" spans="1:4" ht="22.5" customHeight="1">
      <c r="A108" s="296">
        <v>39</v>
      </c>
      <c r="B108" s="878" t="s">
        <v>411</v>
      </c>
      <c r="C108" s="879"/>
      <c r="D108" s="392">
        <f>SUM(D107,D77,D82,D87,D95,D101,-C106)</f>
        <v>0.8401326126009273</v>
      </c>
    </row>
    <row r="109" spans="1:4" ht="63" customHeight="1">
      <c r="A109" s="864">
        <v>40</v>
      </c>
      <c r="B109" s="845" t="s">
        <v>412</v>
      </c>
      <c r="C109" s="846"/>
      <c r="D109" s="834"/>
    </row>
    <row r="110" spans="1:4" ht="50.25" customHeight="1">
      <c r="A110" s="865"/>
      <c r="B110" s="382" t="s">
        <v>413</v>
      </c>
      <c r="C110" s="393">
        <v>0</v>
      </c>
      <c r="D110" s="835"/>
    </row>
    <row r="111" spans="1:4" ht="22.5" customHeight="1">
      <c r="A111" s="865"/>
      <c r="B111" s="385" t="s">
        <v>414</v>
      </c>
      <c r="C111" s="394">
        <f>SUM(C110)/D76*100</f>
        <v>0</v>
      </c>
      <c r="D111" s="835"/>
    </row>
    <row r="112" spans="1:4" ht="22.5" customHeight="1">
      <c r="A112" s="866"/>
      <c r="B112" s="388" t="s">
        <v>415</v>
      </c>
      <c r="C112" s="389"/>
      <c r="D112" s="395">
        <f>SUM(C111,D108)</f>
        <v>0.8401326126009273</v>
      </c>
    </row>
    <row r="113" spans="1:4" ht="78" customHeight="1">
      <c r="A113" s="170">
        <v>41</v>
      </c>
      <c r="B113" s="847" t="s">
        <v>416</v>
      </c>
      <c r="C113" s="848"/>
      <c r="D113" s="396">
        <v>0.86953725</v>
      </c>
    </row>
    <row r="114" spans="1:4" ht="162.75" customHeight="1">
      <c r="A114" s="173" t="s">
        <v>417</v>
      </c>
      <c r="B114" s="836" t="s">
        <v>418</v>
      </c>
      <c r="C114" s="837"/>
      <c r="D114" s="397">
        <v>0</v>
      </c>
    </row>
    <row r="115" spans="1:4" ht="89.25" customHeight="1">
      <c r="A115" s="739">
        <v>42</v>
      </c>
      <c r="B115" s="749" t="s">
        <v>419</v>
      </c>
      <c r="C115" s="750"/>
      <c r="D115" s="840"/>
    </row>
    <row r="116" spans="1:4" ht="90" customHeight="1">
      <c r="A116" s="740"/>
      <c r="B116" s="838" t="s">
        <v>420</v>
      </c>
      <c r="C116" s="839"/>
      <c r="D116" s="841"/>
    </row>
    <row r="117" spans="1:4" ht="19.5" customHeight="1">
      <c r="A117" s="740"/>
      <c r="B117" s="398" t="s">
        <v>421</v>
      </c>
      <c r="C117" s="399">
        <v>0</v>
      </c>
      <c r="D117" s="841"/>
    </row>
    <row r="118" spans="1:4" ht="20.25" customHeight="1">
      <c r="A118" s="740"/>
      <c r="B118" s="354" t="s">
        <v>422</v>
      </c>
      <c r="C118" s="400">
        <v>0</v>
      </c>
      <c r="D118" s="841"/>
    </row>
    <row r="119" spans="1:4" ht="32.25" customHeight="1">
      <c r="A119" s="740"/>
      <c r="B119" s="354" t="s">
        <v>423</v>
      </c>
      <c r="C119" s="400">
        <v>0</v>
      </c>
      <c r="D119" s="841"/>
    </row>
    <row r="120" spans="1:4" ht="21.75" customHeight="1">
      <c r="A120" s="740"/>
      <c r="B120" s="354" t="s">
        <v>424</v>
      </c>
      <c r="C120" s="399">
        <v>0</v>
      </c>
      <c r="D120" s="841"/>
    </row>
    <row r="121" spans="1:4" ht="19.5" customHeight="1">
      <c r="A121" s="741"/>
      <c r="B121" s="401" t="s">
        <v>425</v>
      </c>
      <c r="C121" s="402"/>
      <c r="D121" s="231">
        <f>SUM(-C120,-C119,-C118,C117)</f>
        <v>0</v>
      </c>
    </row>
    <row r="122" spans="1:4" ht="33.75" customHeight="1">
      <c r="A122" s="180">
        <v>43</v>
      </c>
      <c r="B122" s="639" t="s">
        <v>426</v>
      </c>
      <c r="C122" s="661"/>
      <c r="D122" s="403">
        <v>0</v>
      </c>
    </row>
    <row r="123" spans="1:4" ht="15.75" customHeight="1">
      <c r="A123" s="849" t="s">
        <v>397</v>
      </c>
      <c r="B123" s="849"/>
      <c r="C123" s="849"/>
      <c r="D123" s="319" t="s">
        <v>339</v>
      </c>
    </row>
    <row r="124" spans="1:4" ht="15.75">
      <c r="A124" s="372" t="s">
        <v>104</v>
      </c>
      <c r="B124" s="852" t="s">
        <v>284</v>
      </c>
      <c r="C124" s="853"/>
      <c r="D124" s="146" t="s">
        <v>106</v>
      </c>
    </row>
    <row r="125" spans="1:4" ht="25.5" customHeight="1">
      <c r="A125" s="173">
        <v>44</v>
      </c>
      <c r="B125" s="717" t="s">
        <v>427</v>
      </c>
      <c r="C125" s="862"/>
      <c r="D125" s="404">
        <f>SUM(D121-D122)</f>
        <v>0</v>
      </c>
    </row>
    <row r="126" spans="1:4" ht="21" customHeight="1">
      <c r="A126" s="739">
        <v>45</v>
      </c>
      <c r="B126" s="863" t="s">
        <v>428</v>
      </c>
      <c r="C126" s="750"/>
      <c r="D126" s="842"/>
    </row>
    <row r="127" spans="1:4" ht="32.25" customHeight="1">
      <c r="A127" s="740"/>
      <c r="B127" s="354" t="s">
        <v>429</v>
      </c>
      <c r="C127" s="405">
        <v>1</v>
      </c>
      <c r="D127" s="843"/>
    </row>
    <row r="128" spans="1:4" ht="15.75" customHeight="1">
      <c r="A128" s="740"/>
      <c r="B128" s="354" t="s">
        <v>430</v>
      </c>
      <c r="C128" s="406">
        <v>0.99</v>
      </c>
      <c r="D128" s="843"/>
    </row>
    <row r="129" spans="1:4" ht="15.75" customHeight="1">
      <c r="A129" s="740"/>
      <c r="B129" s="354" t="s">
        <v>431</v>
      </c>
      <c r="C129" s="406">
        <v>1</v>
      </c>
      <c r="D129" s="843"/>
    </row>
    <row r="130" spans="1:4" ht="15.75" customHeight="1">
      <c r="A130" s="740"/>
      <c r="B130" s="354" t="s">
        <v>432</v>
      </c>
      <c r="C130" s="407">
        <v>1</v>
      </c>
      <c r="D130" s="844"/>
    </row>
    <row r="131" spans="1:4" ht="60.75" customHeight="1">
      <c r="A131" s="741"/>
      <c r="B131" s="876" t="s">
        <v>433</v>
      </c>
      <c r="C131" s="877"/>
      <c r="D131" s="408">
        <v>1</v>
      </c>
    </row>
    <row r="132" spans="1:4" ht="21.75" customHeight="1">
      <c r="A132" s="180">
        <v>46</v>
      </c>
      <c r="B132" s="699" t="s">
        <v>434</v>
      </c>
      <c r="C132" s="895"/>
      <c r="D132" s="409">
        <f>SUM(D125/D131)</f>
        <v>0</v>
      </c>
    </row>
    <row r="133" spans="1:4" ht="30.75" customHeight="1">
      <c r="A133" s="170">
        <v>47</v>
      </c>
      <c r="B133" s="753" t="s">
        <v>435</v>
      </c>
      <c r="C133" s="754"/>
      <c r="D133" s="410">
        <f>SUM(D55)</f>
        <v>118564336</v>
      </c>
    </row>
    <row r="134" spans="1:4" ht="24" customHeight="1">
      <c r="A134" s="170">
        <v>48</v>
      </c>
      <c r="B134" s="639" t="s">
        <v>436</v>
      </c>
      <c r="C134" s="628"/>
      <c r="D134" s="289">
        <f>SUM(D132/D133)*100</f>
        <v>0</v>
      </c>
    </row>
    <row r="135" spans="1:4" ht="23.25" customHeight="1">
      <c r="A135" s="170">
        <v>49</v>
      </c>
      <c r="B135" s="639" t="s">
        <v>437</v>
      </c>
      <c r="C135" s="628"/>
      <c r="D135" s="289">
        <f>SUM(D113,D134)</f>
        <v>0.86953725</v>
      </c>
    </row>
    <row r="136" spans="1:4" ht="46.5" customHeight="1">
      <c r="A136" s="296" t="s">
        <v>438</v>
      </c>
      <c r="B136" s="639" t="s">
        <v>439</v>
      </c>
      <c r="C136" s="628"/>
      <c r="D136" s="411">
        <f>SUM(D114,D134)</f>
        <v>0</v>
      </c>
    </row>
    <row r="137" spans="1:4" ht="36.75" customHeight="1">
      <c r="A137" s="170">
        <v>50</v>
      </c>
      <c r="B137" s="893" t="s">
        <v>440</v>
      </c>
      <c r="C137" s="894"/>
      <c r="D137" s="412">
        <v>0</v>
      </c>
    </row>
    <row r="138" spans="1:5" ht="11.25" customHeight="1">
      <c r="A138" s="413"/>
      <c r="B138" s="910"/>
      <c r="C138" s="910"/>
      <c r="D138" s="910"/>
      <c r="E138" s="286"/>
    </row>
    <row r="139" spans="1:6" ht="29.25" customHeight="1">
      <c r="A139" s="901" t="s">
        <v>441</v>
      </c>
      <c r="B139" s="901"/>
      <c r="C139" s="901"/>
      <c r="D139" s="901"/>
      <c r="E139" s="768"/>
      <c r="F139" s="768"/>
    </row>
    <row r="140" spans="1:6" ht="40.5" customHeight="1">
      <c r="A140" s="903" t="s">
        <v>442</v>
      </c>
      <c r="B140" s="904"/>
      <c r="C140" s="904"/>
      <c r="D140" s="904"/>
      <c r="E140" s="771"/>
      <c r="F140" s="771"/>
    </row>
    <row r="141" spans="1:6" ht="29.25" customHeight="1">
      <c r="A141" s="147" t="s">
        <v>104</v>
      </c>
      <c r="B141" s="772" t="s">
        <v>443</v>
      </c>
      <c r="C141" s="632"/>
      <c r="D141" s="148" t="s">
        <v>106</v>
      </c>
      <c r="E141" s="768"/>
      <c r="F141" s="768"/>
    </row>
    <row r="142" spans="1:6" ht="63" customHeight="1">
      <c r="A142" s="173">
        <v>51</v>
      </c>
      <c r="B142" s="884" t="s">
        <v>444</v>
      </c>
      <c r="C142" s="779"/>
      <c r="D142" s="414">
        <v>0</v>
      </c>
      <c r="E142" s="768"/>
      <c r="F142" s="768"/>
    </row>
    <row r="143" spans="1:6" ht="132.75" customHeight="1">
      <c r="A143" s="221">
        <v>52</v>
      </c>
      <c r="B143" s="753" t="s">
        <v>445</v>
      </c>
      <c r="C143" s="754"/>
      <c r="D143" s="415">
        <v>0</v>
      </c>
      <c r="E143" s="768"/>
      <c r="F143" s="768"/>
    </row>
    <row r="144" spans="1:5" ht="30" customHeight="1">
      <c r="A144" s="170">
        <v>53</v>
      </c>
      <c r="B144" s="639" t="s">
        <v>446</v>
      </c>
      <c r="C144" s="628"/>
      <c r="D144" s="172">
        <f>SUM(D55)</f>
        <v>118564336</v>
      </c>
      <c r="E144" s="290"/>
    </row>
    <row r="145" spans="1:5" ht="21.75" customHeight="1">
      <c r="A145" s="170">
        <v>54</v>
      </c>
      <c r="B145" s="639" t="s">
        <v>447</v>
      </c>
      <c r="C145" s="628"/>
      <c r="D145" s="289">
        <f>SUM(D143/D144)*100</f>
        <v>0</v>
      </c>
      <c r="E145" s="290"/>
    </row>
    <row r="146" spans="1:5" ht="37.5" customHeight="1">
      <c r="A146" s="170">
        <v>55</v>
      </c>
      <c r="B146" s="753" t="s">
        <v>448</v>
      </c>
      <c r="C146" s="754"/>
      <c r="D146" s="263">
        <v>0</v>
      </c>
      <c r="E146" s="290"/>
    </row>
    <row r="147" spans="1:5" ht="55.5" customHeight="1">
      <c r="A147" s="170">
        <v>56</v>
      </c>
      <c r="B147" s="753" t="s">
        <v>449</v>
      </c>
      <c r="C147" s="754"/>
      <c r="D147" s="275">
        <v>0</v>
      </c>
      <c r="E147" s="290"/>
    </row>
    <row r="148" spans="1:5" ht="51" customHeight="1">
      <c r="A148" s="170">
        <v>57</v>
      </c>
      <c r="B148" s="753" t="s">
        <v>450</v>
      </c>
      <c r="C148" s="754"/>
      <c r="D148" s="263">
        <v>0</v>
      </c>
      <c r="E148" s="290"/>
    </row>
    <row r="149" spans="1:5" ht="18" customHeight="1">
      <c r="A149" s="908" t="s">
        <v>397</v>
      </c>
      <c r="B149" s="908"/>
      <c r="C149" s="908"/>
      <c r="D149" s="319" t="s">
        <v>451</v>
      </c>
      <c r="E149" s="290"/>
    </row>
    <row r="150" spans="1:5" ht="12" customHeight="1">
      <c r="A150" s="909"/>
      <c r="B150" s="909"/>
      <c r="C150" s="909"/>
      <c r="D150" s="909"/>
      <c r="E150" s="290"/>
    </row>
    <row r="151" spans="1:5" ht="29.25" customHeight="1">
      <c r="A151" s="147" t="s">
        <v>104</v>
      </c>
      <c r="B151" s="772" t="s">
        <v>443</v>
      </c>
      <c r="C151" s="632"/>
      <c r="D151" s="148" t="s">
        <v>106</v>
      </c>
      <c r="E151" s="290"/>
    </row>
    <row r="152" spans="1:4" ht="19.5" customHeight="1">
      <c r="A152" s="170">
        <v>58</v>
      </c>
      <c r="B152" s="639" t="s">
        <v>452</v>
      </c>
      <c r="C152" s="891"/>
      <c r="D152" s="416">
        <f>SUM(D148-D145)</f>
        <v>0</v>
      </c>
    </row>
    <row r="153" spans="1:4" ht="12" customHeight="1">
      <c r="A153" s="291"/>
      <c r="B153" s="291"/>
      <c r="C153" s="291"/>
      <c r="D153" s="291"/>
    </row>
    <row r="154" spans="1:4" ht="29.25" customHeight="1">
      <c r="A154" s="629" t="s">
        <v>453</v>
      </c>
      <c r="B154" s="629"/>
      <c r="C154" s="629"/>
      <c r="D154" s="629"/>
    </row>
    <row r="155" spans="1:4" ht="117.75" customHeight="1">
      <c r="A155" s="896" t="s">
        <v>454</v>
      </c>
      <c r="B155" s="897"/>
      <c r="C155" s="897"/>
      <c r="D155" s="898"/>
    </row>
    <row r="156" spans="1:4" ht="29.25" customHeight="1">
      <c r="A156" s="373" t="s">
        <v>104</v>
      </c>
      <c r="B156" s="852" t="s">
        <v>308</v>
      </c>
      <c r="C156" s="853"/>
      <c r="D156" s="148" t="s">
        <v>106</v>
      </c>
    </row>
    <row r="157" spans="1:4" ht="58.5" customHeight="1">
      <c r="A157" s="170">
        <v>59</v>
      </c>
      <c r="B157" s="753" t="s">
        <v>455</v>
      </c>
      <c r="C157" s="754"/>
      <c r="D157" s="417">
        <v>0</v>
      </c>
    </row>
    <row r="158" spans="1:4" ht="30.75" customHeight="1">
      <c r="A158" s="170">
        <v>60</v>
      </c>
      <c r="B158" s="753" t="s">
        <v>456</v>
      </c>
      <c r="C158" s="754"/>
      <c r="D158" s="172">
        <f>SUM(D55)</f>
        <v>118564336</v>
      </c>
    </row>
    <row r="159" spans="1:4" ht="25.5" customHeight="1">
      <c r="A159" s="170">
        <v>61</v>
      </c>
      <c r="B159" s="639" t="s">
        <v>457</v>
      </c>
      <c r="C159" s="628"/>
      <c r="D159" s="418">
        <f>SUM(D157/D158)*100</f>
        <v>0</v>
      </c>
    </row>
    <row r="160" spans="1:4" ht="49.5" customHeight="1">
      <c r="A160" s="170">
        <v>62</v>
      </c>
      <c r="B160" s="794" t="s">
        <v>458</v>
      </c>
      <c r="C160" s="795"/>
      <c r="D160" s="419"/>
    </row>
    <row r="161" spans="1:4" ht="12" customHeight="1">
      <c r="A161" s="309"/>
      <c r="B161" s="309"/>
      <c r="C161" s="309"/>
      <c r="D161" s="310"/>
    </row>
    <row r="162" spans="1:4" ht="24" customHeight="1">
      <c r="A162" s="629" t="s">
        <v>459</v>
      </c>
      <c r="B162" s="629"/>
      <c r="C162" s="629"/>
      <c r="D162" s="629"/>
    </row>
    <row r="163" spans="1:4" ht="147.75" customHeight="1">
      <c r="A163" s="859" t="s">
        <v>460</v>
      </c>
      <c r="B163" s="634"/>
      <c r="C163" s="634"/>
      <c r="D163" s="634"/>
    </row>
    <row r="164" spans="1:4" ht="29.25" customHeight="1">
      <c r="A164" s="262" t="s">
        <v>104</v>
      </c>
      <c r="B164" s="772" t="s">
        <v>461</v>
      </c>
      <c r="C164" s="632"/>
      <c r="D164" s="148" t="s">
        <v>106</v>
      </c>
    </row>
    <row r="165" spans="1:4" ht="47.25" customHeight="1">
      <c r="A165" s="180">
        <v>63</v>
      </c>
      <c r="B165" s="860" t="s">
        <v>462</v>
      </c>
      <c r="C165" s="861"/>
      <c r="D165" s="420">
        <v>0.39169</v>
      </c>
    </row>
    <row r="166" spans="1:4" ht="47.25" customHeight="1">
      <c r="A166" s="170">
        <v>64</v>
      </c>
      <c r="B166" s="829" t="s">
        <v>463</v>
      </c>
      <c r="C166" s="831"/>
      <c r="D166" s="421">
        <v>0</v>
      </c>
    </row>
    <row r="167" spans="1:4" ht="45.75" customHeight="1">
      <c r="A167" s="170">
        <v>65</v>
      </c>
      <c r="B167" s="829" t="s">
        <v>464</v>
      </c>
      <c r="C167" s="831"/>
      <c r="D167" s="421">
        <v>0</v>
      </c>
    </row>
    <row r="168" spans="1:4" ht="21" customHeight="1">
      <c r="A168" s="170">
        <v>66</v>
      </c>
      <c r="B168" s="857" t="s">
        <v>465</v>
      </c>
      <c r="C168" s="831"/>
      <c r="D168" s="422">
        <f>SUM(D165,D166,D167)</f>
        <v>0.39169</v>
      </c>
    </row>
    <row r="169" spans="1:4" ht="48" customHeight="1">
      <c r="A169" s="170">
        <v>67</v>
      </c>
      <c r="B169" s="829" t="s">
        <v>466</v>
      </c>
      <c r="C169" s="831"/>
      <c r="D169" s="421">
        <v>1.26122725</v>
      </c>
    </row>
    <row r="170" ht="12" customHeight="1">
      <c r="A170" s="255"/>
    </row>
    <row r="171" spans="1:4" ht="12" customHeight="1">
      <c r="A171" s="832" t="s">
        <v>397</v>
      </c>
      <c r="B171" s="832"/>
      <c r="C171" s="832"/>
      <c r="D171" s="319" t="s">
        <v>451</v>
      </c>
    </row>
    <row r="172" spans="1:4" ht="24" customHeight="1">
      <c r="A172" s="663" t="s">
        <v>467</v>
      </c>
      <c r="B172" s="663"/>
      <c r="C172" s="663"/>
      <c r="D172" s="663"/>
    </row>
    <row r="173" spans="1:4" ht="69" customHeight="1">
      <c r="A173" s="630" t="s">
        <v>468</v>
      </c>
      <c r="B173" s="858"/>
      <c r="C173" s="858"/>
      <c r="D173" s="858"/>
    </row>
    <row r="174" spans="1:4" ht="29.25" customHeight="1">
      <c r="A174" s="262" t="s">
        <v>104</v>
      </c>
      <c r="B174" s="772" t="s">
        <v>469</v>
      </c>
      <c r="C174" s="632"/>
      <c r="D174" s="148" t="s">
        <v>106</v>
      </c>
    </row>
    <row r="175" spans="1:4" ht="33.75" customHeight="1">
      <c r="A175" s="170">
        <v>68</v>
      </c>
      <c r="B175" s="829" t="s">
        <v>470</v>
      </c>
      <c r="C175" s="830"/>
      <c r="D175" s="422">
        <f>SUM(D108)</f>
        <v>0.8401326126009273</v>
      </c>
    </row>
    <row r="176" spans="1:4" ht="34.5" customHeight="1">
      <c r="A176" s="170">
        <v>69</v>
      </c>
      <c r="B176" s="829" t="s">
        <v>471</v>
      </c>
      <c r="C176" s="830"/>
      <c r="D176" s="423">
        <f>SUM(D55)</f>
        <v>118564336</v>
      </c>
    </row>
    <row r="177" spans="1:4" ht="33" customHeight="1">
      <c r="A177" s="170">
        <v>70</v>
      </c>
      <c r="B177" s="833" t="s">
        <v>472</v>
      </c>
      <c r="C177" s="830"/>
      <c r="D177" s="424">
        <f>SUM(500000/D176)*100</f>
        <v>0.42171197247712</v>
      </c>
    </row>
    <row r="178" spans="1:4" ht="21.75" customHeight="1">
      <c r="A178" s="170">
        <v>71</v>
      </c>
      <c r="B178" s="829" t="s">
        <v>473</v>
      </c>
      <c r="C178" s="830"/>
      <c r="D178" s="425">
        <f>SUM(D134)</f>
        <v>0</v>
      </c>
    </row>
    <row r="179" spans="1:4" ht="22.5" customHeight="1">
      <c r="A179" s="170">
        <v>72</v>
      </c>
      <c r="B179" s="833" t="s">
        <v>474</v>
      </c>
      <c r="C179" s="830"/>
      <c r="D179" s="425">
        <f>SUM(D175,D177,D178)</f>
        <v>1.2618445850780473</v>
      </c>
    </row>
    <row r="180" spans="1:4" ht="15" customHeight="1">
      <c r="A180" s="825"/>
      <c r="B180" s="825"/>
      <c r="C180" s="825"/>
      <c r="D180" s="825"/>
    </row>
    <row r="181" spans="1:4" ht="24" customHeight="1">
      <c r="A181" s="629" t="s">
        <v>475</v>
      </c>
      <c r="B181" s="629"/>
      <c r="C181" s="629"/>
      <c r="D181" s="629"/>
    </row>
    <row r="182" spans="1:4" ht="12" customHeight="1">
      <c r="A182" s="824"/>
      <c r="B182" s="824"/>
      <c r="C182" s="824"/>
      <c r="D182" s="824"/>
    </row>
    <row r="183" spans="1:4" ht="313.5" customHeight="1">
      <c r="A183" s="720" t="s">
        <v>476</v>
      </c>
      <c r="B183" s="777"/>
      <c r="C183" s="777"/>
      <c r="D183" s="777"/>
    </row>
    <row r="184" spans="1:4" ht="24" customHeight="1">
      <c r="A184" s="262" t="s">
        <v>104</v>
      </c>
      <c r="B184" s="772" t="s">
        <v>477</v>
      </c>
      <c r="C184" s="632"/>
      <c r="D184" s="148" t="s">
        <v>106</v>
      </c>
    </row>
    <row r="185" spans="1:4" ht="22.5" customHeight="1">
      <c r="A185" s="296">
        <v>73</v>
      </c>
      <c r="B185" s="828" t="s">
        <v>478</v>
      </c>
      <c r="C185" s="823"/>
      <c r="D185" s="426">
        <f>SUM(D14)</f>
        <v>0.75</v>
      </c>
    </row>
    <row r="186" spans="1:4" ht="260.25" customHeight="1">
      <c r="A186" s="296">
        <v>74</v>
      </c>
      <c r="B186" s="828" t="s">
        <v>479</v>
      </c>
      <c r="C186" s="823"/>
      <c r="D186" s="427">
        <f>SUM(D182,D184,D185)</f>
        <v>0.75</v>
      </c>
    </row>
    <row r="187" spans="1:4" ht="22.5" customHeight="1">
      <c r="A187" s="296">
        <v>75</v>
      </c>
      <c r="B187" s="822" t="s">
        <v>480</v>
      </c>
      <c r="C187" s="823"/>
      <c r="D187" s="426">
        <f>SUM(D186-D185)</f>
        <v>0</v>
      </c>
    </row>
    <row r="188" spans="1:4" ht="30.75" customHeight="1">
      <c r="A188" s="296">
        <v>76</v>
      </c>
      <c r="B188" s="826" t="s">
        <v>481</v>
      </c>
      <c r="C188" s="826"/>
      <c r="D188" s="428">
        <f>SUM(D38)</f>
        <v>130610189</v>
      </c>
    </row>
    <row r="189" spans="1:4" ht="22.5" customHeight="1">
      <c r="A189" s="296">
        <v>77</v>
      </c>
      <c r="B189" s="827" t="s">
        <v>482</v>
      </c>
      <c r="C189" s="827"/>
      <c r="D189" s="429">
        <f>SUM(D187*D188)/100</f>
        <v>0</v>
      </c>
    </row>
    <row r="190" spans="1:4" ht="33" customHeight="1">
      <c r="A190" s="296">
        <v>78</v>
      </c>
      <c r="B190" s="826" t="s">
        <v>483</v>
      </c>
      <c r="C190" s="826"/>
      <c r="D190" s="428">
        <f>SUM(D59)</f>
        <v>116693888</v>
      </c>
    </row>
    <row r="191" spans="1:4" ht="22.5" customHeight="1">
      <c r="A191" s="296">
        <v>79</v>
      </c>
      <c r="B191" s="827" t="s">
        <v>484</v>
      </c>
      <c r="C191" s="827"/>
      <c r="D191" s="430">
        <f>SUM(D189/D190)*100</f>
        <v>0</v>
      </c>
    </row>
    <row r="192" spans="1:4" ht="63" customHeight="1">
      <c r="A192" s="296">
        <v>80</v>
      </c>
      <c r="B192" s="826" t="s">
        <v>485</v>
      </c>
      <c r="C192" s="827"/>
      <c r="D192" s="431">
        <v>0.86953725</v>
      </c>
    </row>
    <row r="193" ht="22.5" customHeight="1">
      <c r="A193" s="255"/>
    </row>
    <row r="194" spans="1:4" ht="24" customHeight="1">
      <c r="A194" s="629" t="s">
        <v>486</v>
      </c>
      <c r="B194" s="629"/>
      <c r="C194" s="629"/>
      <c r="D194" s="629"/>
    </row>
    <row r="195" ht="12" customHeight="1">
      <c r="A195" s="255"/>
    </row>
    <row r="196" spans="1:3" ht="15">
      <c r="A196" s="636" t="s">
        <v>189</v>
      </c>
      <c r="B196" s="636"/>
      <c r="C196" s="636"/>
    </row>
    <row r="197" spans="2:3" ht="15">
      <c r="B197" s="636"/>
      <c r="C197" s="636"/>
    </row>
    <row r="198" spans="1:4" ht="33.75" customHeight="1">
      <c r="A198" s="160"/>
      <c r="B198" s="637" t="s">
        <v>487</v>
      </c>
      <c r="C198" s="637"/>
      <c r="D198" s="432">
        <v>0.8394411</v>
      </c>
    </row>
    <row r="199" spans="1:4" ht="15.75">
      <c r="A199" s="160"/>
      <c r="B199" s="433" t="s">
        <v>322</v>
      </c>
      <c r="C199" s="434">
        <v>26</v>
      </c>
      <c r="D199" s="162"/>
    </row>
    <row r="200" spans="1:4" ht="69.75" customHeight="1">
      <c r="A200" s="160"/>
      <c r="B200" s="637" t="s">
        <v>488</v>
      </c>
      <c r="C200" s="637"/>
      <c r="D200" s="432">
        <v>0.86953725</v>
      </c>
    </row>
    <row r="201" spans="1:4" ht="15.75">
      <c r="A201" s="160"/>
      <c r="B201" s="162" t="s">
        <v>322</v>
      </c>
      <c r="C201" s="435">
        <v>49</v>
      </c>
      <c r="D201" s="162"/>
    </row>
    <row r="202" spans="1:4" ht="15.75">
      <c r="A202" s="160"/>
      <c r="B202" s="636" t="s">
        <v>489</v>
      </c>
      <c r="C202" s="636"/>
      <c r="D202" s="436">
        <v>1.26184459</v>
      </c>
    </row>
    <row r="203" spans="1:4" ht="15">
      <c r="A203" s="160"/>
      <c r="B203" s="160"/>
      <c r="C203" s="160"/>
      <c r="D203" s="162"/>
    </row>
    <row r="204" spans="1:4" ht="29.25" customHeight="1">
      <c r="A204" s="663" t="s">
        <v>490</v>
      </c>
      <c r="B204" s="663"/>
      <c r="C204" s="663"/>
      <c r="D204" s="663"/>
    </row>
    <row r="205" spans="1:4" ht="12" customHeight="1">
      <c r="A205" s="160"/>
      <c r="B205" s="160"/>
      <c r="C205" s="160"/>
      <c r="D205" s="162"/>
    </row>
    <row r="206" spans="1:4" ht="65.25" customHeight="1">
      <c r="A206" s="637" t="s">
        <v>491</v>
      </c>
      <c r="B206" s="636"/>
      <c r="C206" s="636"/>
      <c r="D206" s="636"/>
    </row>
    <row r="207" spans="1:4" ht="15">
      <c r="A207" s="160"/>
      <c r="B207" s="160"/>
      <c r="C207" s="160"/>
      <c r="D207" s="162"/>
    </row>
    <row r="208" spans="1:4" ht="15">
      <c r="A208" s="640" t="s">
        <v>196</v>
      </c>
      <c r="B208" s="643" t="s">
        <v>940</v>
      </c>
      <c r="C208" s="160"/>
      <c r="D208" s="162"/>
    </row>
    <row r="209" spans="1:4" ht="15">
      <c r="A209" s="640"/>
      <c r="B209" s="644"/>
      <c r="C209" s="160"/>
      <c r="D209" s="162"/>
    </row>
    <row r="210" spans="1:4" ht="15">
      <c r="A210" s="160"/>
      <c r="B210" s="160" t="s">
        <v>492</v>
      </c>
      <c r="C210" s="160"/>
      <c r="D210" s="162"/>
    </row>
    <row r="211" spans="1:4" ht="15">
      <c r="A211" s="640" t="s">
        <v>198</v>
      </c>
      <c r="B211" s="643"/>
      <c r="C211" s="160"/>
      <c r="D211" s="162"/>
    </row>
    <row r="212" spans="1:4" ht="15">
      <c r="A212" s="640"/>
      <c r="B212" s="644"/>
      <c r="C212" s="160"/>
      <c r="D212" s="311">
        <v>44410</v>
      </c>
    </row>
    <row r="213" spans="1:4" ht="15">
      <c r="A213" s="160"/>
      <c r="B213" s="160" t="s">
        <v>493</v>
      </c>
      <c r="C213" s="160"/>
      <c r="D213" s="160" t="s">
        <v>200</v>
      </c>
    </row>
    <row r="214" spans="1:4" ht="15">
      <c r="A214" s="160"/>
      <c r="B214" s="160"/>
      <c r="C214" s="160"/>
      <c r="D214" s="162"/>
    </row>
    <row r="215" spans="1:4" ht="15">
      <c r="A215" s="160"/>
      <c r="B215" s="160"/>
      <c r="C215" s="160"/>
      <c r="D215" s="162"/>
    </row>
    <row r="216" spans="1:4" ht="15.75">
      <c r="A216" s="633" t="s">
        <v>494</v>
      </c>
      <c r="B216" s="633"/>
      <c r="C216" s="633"/>
      <c r="D216" s="162"/>
    </row>
    <row r="217" spans="1:4" ht="15">
      <c r="A217" s="634" t="s">
        <v>495</v>
      </c>
      <c r="B217" s="634"/>
      <c r="C217" s="160"/>
      <c r="D217" s="162"/>
    </row>
  </sheetData>
  <sheetProtection password="CCA6" sheet="1" selectLockedCells="1"/>
  <mergeCells count="167">
    <mergeCell ref="D32:D34"/>
    <mergeCell ref="D42:D46"/>
    <mergeCell ref="A150:D150"/>
    <mergeCell ref="E140:F140"/>
    <mergeCell ref="B138:D138"/>
    <mergeCell ref="E142:F142"/>
    <mergeCell ref="E139:F139"/>
    <mergeCell ref="E141:F141"/>
    <mergeCell ref="B145:C145"/>
    <mergeCell ref="E143:F143"/>
    <mergeCell ref="A154:D154"/>
    <mergeCell ref="A2:C2"/>
    <mergeCell ref="B144:C144"/>
    <mergeCell ref="A7:D7"/>
    <mergeCell ref="A8:D8"/>
    <mergeCell ref="B122:C122"/>
    <mergeCell ref="D15:D17"/>
    <mergeCell ref="D28:D30"/>
    <mergeCell ref="A149:C149"/>
    <mergeCell ref="B141:C141"/>
    <mergeCell ref="A1:C1"/>
    <mergeCell ref="A5:B5"/>
    <mergeCell ref="A4:B4"/>
    <mergeCell ref="C4:D4"/>
    <mergeCell ref="C5:D5"/>
    <mergeCell ref="A140:D140"/>
    <mergeCell ref="B25:C25"/>
    <mergeCell ref="A88:C88"/>
    <mergeCell ref="B50:C50"/>
    <mergeCell ref="B54:C54"/>
    <mergeCell ref="B142:C142"/>
    <mergeCell ref="B143:C143"/>
    <mergeCell ref="A3:D3"/>
    <mergeCell ref="A15:A18"/>
    <mergeCell ref="A162:D162"/>
    <mergeCell ref="A62:C62"/>
    <mergeCell ref="B65:C65"/>
    <mergeCell ref="A64:D64"/>
    <mergeCell ref="A139:D139"/>
    <mergeCell ref="A48:C48"/>
    <mergeCell ref="B208:B209"/>
    <mergeCell ref="D19:D21"/>
    <mergeCell ref="B40:C40"/>
    <mergeCell ref="B41:C41"/>
    <mergeCell ref="B42:C42"/>
    <mergeCell ref="B151:C151"/>
    <mergeCell ref="B49:C49"/>
    <mergeCell ref="B61:C61"/>
    <mergeCell ref="A155:D155"/>
    <mergeCell ref="A196:C196"/>
    <mergeCell ref="A6:D6"/>
    <mergeCell ref="A211:A212"/>
    <mergeCell ref="B211:B212"/>
    <mergeCell ref="A24:C24"/>
    <mergeCell ref="B77:C77"/>
    <mergeCell ref="B10:C10"/>
    <mergeCell ref="B137:C137"/>
    <mergeCell ref="B132:C132"/>
    <mergeCell ref="B160:C160"/>
    <mergeCell ref="A9:D9"/>
    <mergeCell ref="A217:B217"/>
    <mergeCell ref="B202:C202"/>
    <mergeCell ref="A204:D204"/>
    <mergeCell ref="A206:D206"/>
    <mergeCell ref="B158:C158"/>
    <mergeCell ref="B198:C198"/>
    <mergeCell ref="B197:C197"/>
    <mergeCell ref="A216:C216"/>
    <mergeCell ref="A208:A209"/>
    <mergeCell ref="B200:C200"/>
    <mergeCell ref="B152:C152"/>
    <mergeCell ref="B159:C159"/>
    <mergeCell ref="B37:C37"/>
    <mergeCell ref="B11:C11"/>
    <mergeCell ref="B12:C12"/>
    <mergeCell ref="B13:C13"/>
    <mergeCell ref="B15:C15"/>
    <mergeCell ref="B19:C19"/>
    <mergeCell ref="B56:C56"/>
    <mergeCell ref="B57:C57"/>
    <mergeCell ref="A19:A22"/>
    <mergeCell ref="B23:C23"/>
    <mergeCell ref="B26:C26"/>
    <mergeCell ref="B27:C27"/>
    <mergeCell ref="B28:C28"/>
    <mergeCell ref="B32:C32"/>
    <mergeCell ref="B60:C60"/>
    <mergeCell ref="B66:C66"/>
    <mergeCell ref="B96:C96"/>
    <mergeCell ref="B67:C67"/>
    <mergeCell ref="B68:C68"/>
    <mergeCell ref="B69:C69"/>
    <mergeCell ref="A63:D63"/>
    <mergeCell ref="B76:C76"/>
    <mergeCell ref="B135:C135"/>
    <mergeCell ref="B134:C134"/>
    <mergeCell ref="B115:C115"/>
    <mergeCell ref="D90:D94"/>
    <mergeCell ref="D83:D86"/>
    <mergeCell ref="D78:D81"/>
    <mergeCell ref="D96:D100"/>
    <mergeCell ref="D102:D106"/>
    <mergeCell ref="B131:C131"/>
    <mergeCell ref="B108:C108"/>
    <mergeCell ref="B124:C124"/>
    <mergeCell ref="B133:C133"/>
    <mergeCell ref="B90:C90"/>
    <mergeCell ref="B125:C125"/>
    <mergeCell ref="B126:C126"/>
    <mergeCell ref="A90:A95"/>
    <mergeCell ref="A109:A112"/>
    <mergeCell ref="A96:A101"/>
    <mergeCell ref="B101:C101"/>
    <mergeCell ref="A102:A107"/>
    <mergeCell ref="B146:C146"/>
    <mergeCell ref="B176:C176"/>
    <mergeCell ref="B147:C147"/>
    <mergeCell ref="B148:C148"/>
    <mergeCell ref="A163:D163"/>
    <mergeCell ref="B164:C164"/>
    <mergeCell ref="B165:C165"/>
    <mergeCell ref="B166:C166"/>
    <mergeCell ref="B156:C156"/>
    <mergeCell ref="B157:C157"/>
    <mergeCell ref="B178:C178"/>
    <mergeCell ref="B179:C179"/>
    <mergeCell ref="B168:C168"/>
    <mergeCell ref="A194:D194"/>
    <mergeCell ref="B169:C169"/>
    <mergeCell ref="A172:D172"/>
    <mergeCell ref="A173:D173"/>
    <mergeCell ref="B174:C174"/>
    <mergeCell ref="B191:C191"/>
    <mergeCell ref="B192:C192"/>
    <mergeCell ref="B102:C102"/>
    <mergeCell ref="B107:C107"/>
    <mergeCell ref="A78:A82"/>
    <mergeCell ref="B89:C89"/>
    <mergeCell ref="A83:A87"/>
    <mergeCell ref="B78:C78"/>
    <mergeCell ref="B83:C83"/>
    <mergeCell ref="D109:D111"/>
    <mergeCell ref="B114:C114"/>
    <mergeCell ref="A115:A121"/>
    <mergeCell ref="B116:C116"/>
    <mergeCell ref="D115:D120"/>
    <mergeCell ref="A126:A131"/>
    <mergeCell ref="D126:D130"/>
    <mergeCell ref="B109:C109"/>
    <mergeCell ref="B113:C113"/>
    <mergeCell ref="A123:C123"/>
    <mergeCell ref="B136:C136"/>
    <mergeCell ref="A181:D181"/>
    <mergeCell ref="A183:D183"/>
    <mergeCell ref="B184:C184"/>
    <mergeCell ref="B185:C185"/>
    <mergeCell ref="B186:C186"/>
    <mergeCell ref="B175:C175"/>
    <mergeCell ref="B167:C167"/>
    <mergeCell ref="A171:C171"/>
    <mergeCell ref="B177:C177"/>
    <mergeCell ref="B187:C187"/>
    <mergeCell ref="A182:D182"/>
    <mergeCell ref="A180:D180"/>
    <mergeCell ref="B188:C188"/>
    <mergeCell ref="B189:C189"/>
    <mergeCell ref="B190:C190"/>
  </mergeCells>
  <dataValidations count="1">
    <dataValidation type="list" allowBlank="1" showErrorMessage="1" sqref="C73">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8" manualBreakCount="8">
    <brk id="27" max="255" man="1"/>
    <brk id="47" max="255" man="1"/>
    <brk id="64" max="255" man="1"/>
    <brk id="87" max="255" man="1"/>
    <brk id="113" max="255" man="1"/>
    <brk id="138" max="255" man="1"/>
    <brk id="160" max="255" man="1"/>
    <brk id="183" max="255" man="1"/>
  </rowBreaks>
  <legacyDrawing r:id="rId2"/>
</worksheet>
</file>

<file path=xl/worksheets/sheet5.xml><?xml version="1.0" encoding="utf-8"?>
<worksheet xmlns="http://schemas.openxmlformats.org/spreadsheetml/2006/main" xmlns:r="http://schemas.openxmlformats.org/officeDocument/2006/relationships">
  <dimension ref="A1:D90"/>
  <sheetViews>
    <sheetView zoomScalePageLayoutView="0" workbookViewId="0" topLeftCell="A1">
      <selection activeCell="B78" sqref="B7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496</v>
      </c>
    </row>
    <row r="2" spans="1:4" ht="42.75" customHeight="1">
      <c r="A2" s="915" t="s">
        <v>497</v>
      </c>
      <c r="B2" s="915"/>
      <c r="C2" s="915"/>
      <c r="D2" s="168" t="s">
        <v>327</v>
      </c>
    </row>
    <row r="3" spans="1:4" ht="20.25">
      <c r="A3" s="688"/>
      <c r="B3" s="688"/>
      <c r="C3" s="688"/>
      <c r="D3" s="688"/>
    </row>
    <row r="4" spans="1:4" ht="15">
      <c r="A4" s="689" t="str">
        <f>(eff_desc)</f>
        <v>HBO-BOOKER HOSPITAL DISTRICT (2021)</v>
      </c>
      <c r="B4" s="689"/>
      <c r="C4" s="690" t="s">
        <v>98</v>
      </c>
      <c r="D4" s="691"/>
    </row>
    <row r="5" spans="1:4" ht="15">
      <c r="A5" s="692" t="s">
        <v>498</v>
      </c>
      <c r="B5" s="693"/>
      <c r="C5" s="694" t="s">
        <v>499</v>
      </c>
      <c r="D5" s="695"/>
    </row>
    <row r="6" spans="1:4" ht="15" customHeight="1">
      <c r="A6" s="662"/>
      <c r="B6" s="662"/>
      <c r="C6" s="662"/>
      <c r="D6" s="662"/>
    </row>
    <row r="7" spans="1:4" ht="54.75" customHeight="1">
      <c r="A7" s="732" t="s">
        <v>500</v>
      </c>
      <c r="B7" s="677"/>
      <c r="C7" s="677"/>
      <c r="D7" s="677"/>
    </row>
    <row r="8" spans="1:4" ht="43.5" customHeight="1">
      <c r="A8" s="169"/>
      <c r="B8" s="58"/>
      <c r="C8" s="58"/>
      <c r="D8" s="58"/>
    </row>
    <row r="9" spans="1:4" ht="15.75">
      <c r="A9" s="663" t="s">
        <v>501</v>
      </c>
      <c r="B9" s="663"/>
      <c r="C9" s="663"/>
      <c r="D9" s="663"/>
    </row>
    <row r="10" spans="1:4" ht="139.5" customHeight="1">
      <c r="A10" s="670" t="s">
        <v>502</v>
      </c>
      <c r="B10" s="671"/>
      <c r="C10" s="671"/>
      <c r="D10" s="671"/>
    </row>
    <row r="11" spans="1:4" ht="15.75">
      <c r="A11" s="104" t="s">
        <v>104</v>
      </c>
      <c r="B11" s="655" t="s">
        <v>503</v>
      </c>
      <c r="C11" s="656"/>
      <c r="D11" s="104" t="s">
        <v>106</v>
      </c>
    </row>
    <row r="12" spans="1:4" ht="30.75" customHeight="1">
      <c r="A12" s="170">
        <v>1</v>
      </c>
      <c r="B12" s="745" t="s">
        <v>504</v>
      </c>
      <c r="C12" s="746"/>
      <c r="D12" s="275">
        <v>0</v>
      </c>
    </row>
    <row r="13" spans="1:4" ht="40.5" customHeight="1">
      <c r="A13" s="170">
        <v>2</v>
      </c>
      <c r="B13" s="913" t="s">
        <v>505</v>
      </c>
      <c r="C13" s="754"/>
      <c r="D13" s="275">
        <v>0</v>
      </c>
    </row>
    <row r="14" spans="1:4" ht="30.75" customHeight="1">
      <c r="A14" s="170">
        <v>3</v>
      </c>
      <c r="B14" s="913" t="s">
        <v>506</v>
      </c>
      <c r="C14" s="754"/>
      <c r="D14" s="172">
        <f>SUM(D12-D13)</f>
        <v>0</v>
      </c>
    </row>
    <row r="15" spans="1:4" ht="30.75" customHeight="1">
      <c r="A15" s="170">
        <v>4</v>
      </c>
      <c r="B15" s="913" t="s">
        <v>507</v>
      </c>
      <c r="C15" s="754"/>
      <c r="D15" s="263">
        <v>0</v>
      </c>
    </row>
    <row r="16" spans="1:4" ht="30.75" customHeight="1">
      <c r="A16" s="170">
        <v>5</v>
      </c>
      <c r="B16" s="753" t="s">
        <v>508</v>
      </c>
      <c r="C16" s="754"/>
      <c r="D16" s="289">
        <f>SUM(D14)*D15/100</f>
        <v>0</v>
      </c>
    </row>
    <row r="17" spans="1:4" ht="30.75" customHeight="1">
      <c r="A17" s="170">
        <v>6</v>
      </c>
      <c r="B17" s="753" t="s">
        <v>509</v>
      </c>
      <c r="C17" s="754"/>
      <c r="D17" s="289">
        <f>SUM(D16)*1.08</f>
        <v>0</v>
      </c>
    </row>
    <row r="18" spans="1:4" ht="30.75" customHeight="1">
      <c r="A18" s="170">
        <v>7</v>
      </c>
      <c r="B18" s="913" t="s">
        <v>510</v>
      </c>
      <c r="C18" s="914"/>
      <c r="D18" s="275">
        <v>0</v>
      </c>
    </row>
    <row r="19" spans="1:4" ht="40.5" customHeight="1">
      <c r="A19" s="170">
        <v>8</v>
      </c>
      <c r="B19" s="913" t="s">
        <v>511</v>
      </c>
      <c r="C19" s="914"/>
      <c r="D19" s="275">
        <v>0</v>
      </c>
    </row>
    <row r="20" spans="1:4" ht="30.75" customHeight="1">
      <c r="A20" s="170">
        <v>9</v>
      </c>
      <c r="B20" s="913" t="s">
        <v>512</v>
      </c>
      <c r="C20" s="914"/>
      <c r="D20" s="172">
        <f>SUM(D18-D19)</f>
        <v>0</v>
      </c>
    </row>
    <row r="21" spans="1:4" ht="30.75" customHeight="1">
      <c r="A21" s="170">
        <v>10</v>
      </c>
      <c r="B21" s="913" t="s">
        <v>513</v>
      </c>
      <c r="C21" s="914"/>
      <c r="D21" s="289" t="e">
        <f>SUM(D17/D20)*100</f>
        <v>#DIV/0!</v>
      </c>
    </row>
    <row r="22" spans="1:4" ht="30.75" customHeight="1">
      <c r="A22" s="170">
        <v>11</v>
      </c>
      <c r="B22" s="913" t="s">
        <v>514</v>
      </c>
      <c r="C22" s="914"/>
      <c r="D22" s="263">
        <v>0</v>
      </c>
    </row>
    <row r="23" spans="1:4" ht="30.75" customHeight="1">
      <c r="A23" s="170">
        <v>12</v>
      </c>
      <c r="B23" s="913" t="s">
        <v>515</v>
      </c>
      <c r="C23" s="914"/>
      <c r="D23" s="263">
        <v>0</v>
      </c>
    </row>
    <row r="24" spans="1:4" ht="30.75" customHeight="1">
      <c r="A24" s="170">
        <v>13</v>
      </c>
      <c r="B24" s="913" t="s">
        <v>516</v>
      </c>
      <c r="C24" s="914"/>
      <c r="D24" s="289" t="e">
        <f>SUM(D21:D23)</f>
        <v>#DIV/0!</v>
      </c>
    </row>
    <row r="26" spans="1:4" ht="15.75">
      <c r="A26" s="663" t="s">
        <v>517</v>
      </c>
      <c r="B26" s="663"/>
      <c r="C26" s="663"/>
      <c r="D26" s="663"/>
    </row>
    <row r="27" spans="1:4" ht="117" customHeight="1">
      <c r="A27" s="911" t="s">
        <v>518</v>
      </c>
      <c r="B27" s="912"/>
      <c r="C27" s="912"/>
      <c r="D27" s="912"/>
    </row>
    <row r="28" spans="1:4" ht="15.75">
      <c r="A28" s="104" t="s">
        <v>104</v>
      </c>
      <c r="B28" s="655" t="s">
        <v>503</v>
      </c>
      <c r="C28" s="656"/>
      <c r="D28" s="104" t="s">
        <v>106</v>
      </c>
    </row>
    <row r="29" spans="1:4" ht="21" customHeight="1">
      <c r="A29" s="170">
        <v>14</v>
      </c>
      <c r="B29" s="913" t="s">
        <v>519</v>
      </c>
      <c r="C29" s="914"/>
      <c r="D29" s="344">
        <f>SUM(D14)</f>
        <v>0</v>
      </c>
    </row>
    <row r="30" spans="1:4" ht="21" customHeight="1">
      <c r="A30" s="170">
        <v>15</v>
      </c>
      <c r="B30" s="913" t="s">
        <v>520</v>
      </c>
      <c r="C30" s="914"/>
      <c r="D30" s="263">
        <v>0</v>
      </c>
    </row>
    <row r="31" spans="1:4" ht="21" customHeight="1">
      <c r="A31" s="170">
        <v>16</v>
      </c>
      <c r="B31" s="913" t="s">
        <v>521</v>
      </c>
      <c r="C31" s="914"/>
      <c r="D31" s="344">
        <f>SUM(D29*D30)</f>
        <v>0</v>
      </c>
    </row>
    <row r="32" spans="1:4" ht="22.5" customHeight="1">
      <c r="A32" s="170">
        <v>17</v>
      </c>
      <c r="B32" s="913" t="s">
        <v>522</v>
      </c>
      <c r="C32" s="914"/>
      <c r="D32" s="344">
        <f>SUM(D31)*1.08</f>
        <v>0</v>
      </c>
    </row>
    <row r="33" spans="1:4" ht="21" customHeight="1">
      <c r="A33" s="170">
        <v>18</v>
      </c>
      <c r="B33" s="913" t="s">
        <v>523</v>
      </c>
      <c r="C33" s="914"/>
      <c r="D33" s="344" t="e">
        <f>SUM(D32/D20)*100</f>
        <v>#DIV/0!</v>
      </c>
    </row>
    <row r="36" spans="1:4" ht="15.75">
      <c r="A36" s="663" t="s">
        <v>524</v>
      </c>
      <c r="B36" s="663"/>
      <c r="C36" s="663"/>
      <c r="D36" s="663"/>
    </row>
    <row r="38" spans="1:4" ht="55.5" customHeight="1">
      <c r="A38" s="637" t="s">
        <v>525</v>
      </c>
      <c r="B38" s="636"/>
      <c r="C38" s="636"/>
      <c r="D38" s="636"/>
    </row>
    <row r="40" spans="1:2" ht="15" customHeight="1">
      <c r="A40" s="640" t="s">
        <v>196</v>
      </c>
      <c r="B40" s="643"/>
    </row>
    <row r="41" spans="1:2" ht="15" customHeight="1">
      <c r="A41" s="640"/>
      <c r="B41" s="644"/>
    </row>
    <row r="42" ht="15">
      <c r="B42" s="160" t="s">
        <v>526</v>
      </c>
    </row>
    <row r="43" spans="1:2" ht="15" customHeight="1">
      <c r="A43" s="640" t="s">
        <v>196</v>
      </c>
      <c r="B43" s="643"/>
    </row>
    <row r="44" spans="1:4" ht="15" customHeight="1">
      <c r="A44" s="640"/>
      <c r="B44" s="644"/>
      <c r="D44" s="311"/>
    </row>
    <row r="45" spans="2:4" ht="15">
      <c r="B45" s="160" t="s">
        <v>527</v>
      </c>
      <c r="D45" s="160" t="s">
        <v>200</v>
      </c>
    </row>
    <row r="47" spans="1:3" ht="15.75">
      <c r="A47" s="633" t="s">
        <v>494</v>
      </c>
      <c r="B47" s="633"/>
      <c r="C47" s="633"/>
    </row>
    <row r="48" spans="1:2" ht="14.25">
      <c r="A48" s="634" t="s">
        <v>528</v>
      </c>
      <c r="B48" s="634"/>
    </row>
    <row r="89" spans="1:4" ht="15.75">
      <c r="A89" s="633" t="s">
        <v>201</v>
      </c>
      <c r="B89" s="633"/>
      <c r="C89" s="633"/>
      <c r="D89" s="437" t="s">
        <v>529</v>
      </c>
    </row>
    <row r="90" ht="38.25">
      <c r="A90" s="438" t="s">
        <v>530</v>
      </c>
    </row>
  </sheetData>
  <sheetProtection password="CCA6" sheet="1"/>
  <mergeCells count="42">
    <mergeCell ref="A43:A44"/>
    <mergeCell ref="B43:B44"/>
    <mergeCell ref="A89:C89"/>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rowBreaks count="1" manualBreakCount="1">
    <brk id="25" max="255" man="1"/>
  </rowBreaks>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50" sqref="D50"/>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635" t="s">
        <v>94</v>
      </c>
      <c r="B1" s="635"/>
      <c r="C1" s="635"/>
      <c r="D1" s="56" t="s">
        <v>531</v>
      </c>
    </row>
    <row r="2" spans="1:4" ht="26.25" customHeight="1">
      <c r="A2" s="915" t="s">
        <v>532</v>
      </c>
      <c r="B2" s="915"/>
      <c r="C2" s="915"/>
      <c r="D2" s="168" t="s">
        <v>327</v>
      </c>
    </row>
    <row r="3" spans="1:4" ht="20.25">
      <c r="A3" s="688"/>
      <c r="B3" s="688"/>
      <c r="C3" s="688"/>
      <c r="D3" s="688"/>
    </row>
    <row r="4" spans="1:4" ht="15">
      <c r="A4" s="689" t="str">
        <f>(eff_desc)</f>
        <v>HBO-BOOKER HOSPITAL DISTRICT (2021)</v>
      </c>
      <c r="B4" s="689"/>
      <c r="C4" s="690" t="s">
        <v>98</v>
      </c>
      <c r="D4" s="691"/>
    </row>
    <row r="5" spans="1:4" ht="15">
      <c r="A5" s="692" t="s">
        <v>498</v>
      </c>
      <c r="B5" s="693"/>
      <c r="C5" s="694" t="s">
        <v>499</v>
      </c>
      <c r="D5" s="695"/>
    </row>
    <row r="6" spans="1:4" ht="15" customHeight="1">
      <c r="A6" s="662"/>
      <c r="B6" s="662"/>
      <c r="C6" s="662"/>
      <c r="D6" s="662"/>
    </row>
    <row r="7" spans="1:4" ht="40.5" customHeight="1">
      <c r="A7" s="676" t="s">
        <v>533</v>
      </c>
      <c r="B7" s="677"/>
      <c r="C7" s="677"/>
      <c r="D7" s="677"/>
    </row>
    <row r="8" spans="1:4" ht="15.75">
      <c r="A8" s="663" t="s">
        <v>501</v>
      </c>
      <c r="B8" s="663"/>
      <c r="C8" s="663"/>
      <c r="D8" s="663"/>
    </row>
    <row r="9" spans="1:4" ht="143.25" customHeight="1">
      <c r="A9" s="670" t="s">
        <v>534</v>
      </c>
      <c r="B9" s="671"/>
      <c r="C9" s="671"/>
      <c r="D9" s="671"/>
    </row>
    <row r="10" spans="1:4" ht="15.75">
      <c r="A10" s="104" t="s">
        <v>104</v>
      </c>
      <c r="B10" s="655" t="s">
        <v>503</v>
      </c>
      <c r="C10" s="656"/>
      <c r="D10" s="104" t="s">
        <v>106</v>
      </c>
    </row>
    <row r="11" spans="1:4" ht="30.75" customHeight="1">
      <c r="A11" s="170">
        <v>1</v>
      </c>
      <c r="B11" s="745" t="s">
        <v>504</v>
      </c>
      <c r="C11" s="746"/>
      <c r="D11" s="275">
        <v>0</v>
      </c>
    </row>
    <row r="12" spans="1:4" ht="40.5" customHeight="1">
      <c r="A12" s="170">
        <v>2</v>
      </c>
      <c r="B12" s="913" t="s">
        <v>535</v>
      </c>
      <c r="C12" s="754"/>
      <c r="D12" s="275">
        <v>0</v>
      </c>
    </row>
    <row r="13" spans="1:4" ht="30.75" customHeight="1">
      <c r="A13" s="170">
        <v>3</v>
      </c>
      <c r="B13" s="913" t="s">
        <v>536</v>
      </c>
      <c r="C13" s="754"/>
      <c r="D13" s="172">
        <f>SUM(D11-D12)</f>
        <v>0</v>
      </c>
    </row>
    <row r="14" spans="1:4" ht="30.75" customHeight="1">
      <c r="A14" s="170">
        <v>4</v>
      </c>
      <c r="B14" s="913" t="s">
        <v>507</v>
      </c>
      <c r="C14" s="754"/>
      <c r="D14" s="263">
        <v>0</v>
      </c>
    </row>
    <row r="15" spans="1:4" ht="30.75" customHeight="1">
      <c r="A15" s="170">
        <v>5</v>
      </c>
      <c r="B15" s="753" t="s">
        <v>508</v>
      </c>
      <c r="C15" s="754"/>
      <c r="D15" s="289">
        <f>SUM(D13)*D14/100</f>
        <v>0</v>
      </c>
    </row>
    <row r="16" spans="1:4" ht="38.25" customHeight="1">
      <c r="A16" s="170">
        <v>6</v>
      </c>
      <c r="B16" s="753" t="s">
        <v>537</v>
      </c>
      <c r="C16" s="754"/>
      <c r="D16" s="289">
        <f>SUM(D15)*1.035</f>
        <v>0</v>
      </c>
    </row>
    <row r="17" spans="1:4" ht="30.75" customHeight="1">
      <c r="A17" s="170">
        <v>7</v>
      </c>
      <c r="B17" s="913" t="s">
        <v>510</v>
      </c>
      <c r="C17" s="914"/>
      <c r="D17" s="439">
        <v>0</v>
      </c>
    </row>
    <row r="18" spans="1:4" ht="40.5" customHeight="1">
      <c r="A18" s="170">
        <v>8</v>
      </c>
      <c r="B18" s="913" t="s">
        <v>538</v>
      </c>
      <c r="C18" s="914"/>
      <c r="D18" s="439">
        <v>0</v>
      </c>
    </row>
    <row r="19" spans="1:4" ht="30.75" customHeight="1">
      <c r="A19" s="170">
        <v>9</v>
      </c>
      <c r="B19" s="913" t="s">
        <v>539</v>
      </c>
      <c r="C19" s="914"/>
      <c r="D19" s="344">
        <f>SUM(D17-D18)</f>
        <v>0</v>
      </c>
    </row>
    <row r="20" spans="1:4" ht="30.75" customHeight="1">
      <c r="A20" s="170">
        <v>10</v>
      </c>
      <c r="B20" s="913" t="s">
        <v>540</v>
      </c>
      <c r="C20" s="914"/>
      <c r="D20" s="289" t="e">
        <f>SUM(D16/D19)*100</f>
        <v>#DIV/0!</v>
      </c>
    </row>
    <row r="21" spans="1:4" ht="30.75" customHeight="1">
      <c r="A21" s="170">
        <v>11</v>
      </c>
      <c r="B21" s="913" t="s">
        <v>514</v>
      </c>
      <c r="C21" s="914"/>
      <c r="D21" s="263">
        <v>0</v>
      </c>
    </row>
    <row r="22" spans="1:4" ht="30.75" customHeight="1">
      <c r="A22" s="170">
        <v>12</v>
      </c>
      <c r="B22" s="913" t="s">
        <v>515</v>
      </c>
      <c r="C22" s="914"/>
      <c r="D22" s="263">
        <v>0</v>
      </c>
    </row>
    <row r="23" spans="1:4" ht="46.5" customHeight="1">
      <c r="A23" s="170">
        <v>13</v>
      </c>
      <c r="B23" s="753" t="s">
        <v>541</v>
      </c>
      <c r="C23" s="754"/>
      <c r="D23" s="263">
        <v>0</v>
      </c>
    </row>
    <row r="24" spans="1:4" ht="48.75" customHeight="1">
      <c r="A24" s="170">
        <v>14</v>
      </c>
      <c r="B24" s="753" t="s">
        <v>542</v>
      </c>
      <c r="C24" s="754"/>
      <c r="D24" s="263">
        <v>0</v>
      </c>
    </row>
    <row r="26" spans="1:4" ht="15.75">
      <c r="A26" s="104" t="s">
        <v>104</v>
      </c>
      <c r="B26" s="655" t="s">
        <v>503</v>
      </c>
      <c r="C26" s="656"/>
      <c r="D26" s="104" t="s">
        <v>106</v>
      </c>
    </row>
    <row r="27" spans="1:4" ht="48.75" customHeight="1">
      <c r="A27" s="170">
        <v>15</v>
      </c>
      <c r="B27" s="753" t="s">
        <v>543</v>
      </c>
      <c r="C27" s="754"/>
      <c r="D27" s="263">
        <v>0</v>
      </c>
    </row>
    <row r="28" spans="1:4" ht="21" customHeight="1">
      <c r="A28" s="170">
        <v>16</v>
      </c>
      <c r="B28" s="794" t="s">
        <v>544</v>
      </c>
      <c r="C28" s="754"/>
      <c r="D28" s="289">
        <f>SUM(D23,D24,D27)</f>
        <v>0</v>
      </c>
    </row>
    <row r="29" spans="1:4" ht="21" customHeight="1">
      <c r="A29" s="170">
        <v>17</v>
      </c>
      <c r="B29" s="753" t="s">
        <v>545</v>
      </c>
      <c r="C29" s="754"/>
      <c r="D29" s="289" t="e">
        <f>SUM(D20,D21,D22,D28)</f>
        <v>#DIV/0!</v>
      </c>
    </row>
    <row r="30" spans="1:4" ht="21" customHeight="1">
      <c r="A30" s="255"/>
      <c r="B30" s="440"/>
      <c r="C30" s="440"/>
      <c r="D30" s="441"/>
    </row>
    <row r="31" spans="1:4" ht="21" customHeight="1">
      <c r="A31" s="663" t="s">
        <v>546</v>
      </c>
      <c r="B31" s="663"/>
      <c r="C31" s="663"/>
      <c r="D31" s="663"/>
    </row>
    <row r="32" spans="1:4" ht="64.5" customHeight="1">
      <c r="A32" s="859" t="s">
        <v>547</v>
      </c>
      <c r="B32" s="634"/>
      <c r="C32" s="634"/>
      <c r="D32" s="634"/>
    </row>
    <row r="33" spans="1:4" ht="18.75" customHeight="1">
      <c r="A33" s="104" t="s">
        <v>104</v>
      </c>
      <c r="B33" s="655" t="s">
        <v>503</v>
      </c>
      <c r="C33" s="656"/>
      <c r="D33" s="104" t="s">
        <v>106</v>
      </c>
    </row>
    <row r="34" spans="1:4" ht="21" customHeight="1">
      <c r="A34" s="170">
        <v>18</v>
      </c>
      <c r="B34" s="753" t="s">
        <v>548</v>
      </c>
      <c r="C34" s="754"/>
      <c r="D34" s="210">
        <f>SUM(D13)</f>
        <v>0</v>
      </c>
    </row>
    <row r="35" spans="1:4" ht="21" customHeight="1">
      <c r="A35" s="180">
        <v>19</v>
      </c>
      <c r="B35" s="916" t="s">
        <v>520</v>
      </c>
      <c r="C35" s="917"/>
      <c r="D35" s="265">
        <v>0</v>
      </c>
    </row>
    <row r="36" spans="1:4" ht="21" customHeight="1">
      <c r="A36" s="170">
        <v>20</v>
      </c>
      <c r="B36" s="913" t="s">
        <v>549</v>
      </c>
      <c r="C36" s="914"/>
      <c r="D36" s="344">
        <f>SUM(D34*D35)</f>
        <v>0</v>
      </c>
    </row>
    <row r="37" spans="1:4" ht="32.25" customHeight="1">
      <c r="A37" s="170">
        <v>21</v>
      </c>
      <c r="B37" s="913" t="s">
        <v>550</v>
      </c>
      <c r="C37" s="914"/>
      <c r="D37" s="442">
        <f>SUM(D36)*1.035</f>
        <v>0</v>
      </c>
    </row>
    <row r="38" spans="1:4" ht="33" customHeight="1">
      <c r="A38" s="170">
        <v>22</v>
      </c>
      <c r="B38" s="913" t="s">
        <v>551</v>
      </c>
      <c r="C38" s="914"/>
      <c r="D38" s="422" t="e">
        <f>SUM(D37/D19)*100</f>
        <v>#DIV/0!</v>
      </c>
    </row>
    <row r="39" spans="1:4" ht="15.75">
      <c r="A39" s="170">
        <v>23</v>
      </c>
      <c r="B39" s="913" t="s">
        <v>552</v>
      </c>
      <c r="C39" s="914"/>
      <c r="D39" s="422" t="e">
        <f>SUM(D38,D28)</f>
        <v>#DIV/0!</v>
      </c>
    </row>
    <row r="42" spans="1:4" ht="15.75">
      <c r="A42" s="663" t="s">
        <v>524</v>
      </c>
      <c r="B42" s="663"/>
      <c r="C42" s="663"/>
      <c r="D42" s="663"/>
    </row>
    <row r="44" spans="1:4" ht="55.5" customHeight="1">
      <c r="A44" s="637" t="s">
        <v>553</v>
      </c>
      <c r="B44" s="636"/>
      <c r="C44" s="636"/>
      <c r="D44" s="636"/>
    </row>
    <row r="46" spans="1:2" ht="15" customHeight="1">
      <c r="A46" s="640" t="s">
        <v>196</v>
      </c>
      <c r="B46" s="643"/>
    </row>
    <row r="47" spans="1:2" ht="15" customHeight="1">
      <c r="A47" s="640"/>
      <c r="B47" s="644"/>
    </row>
    <row r="48" ht="15">
      <c r="B48" s="160" t="s">
        <v>526</v>
      </c>
    </row>
    <row r="49" spans="1:2" ht="15" customHeight="1">
      <c r="A49" s="640" t="s">
        <v>196</v>
      </c>
      <c r="B49" s="643"/>
    </row>
    <row r="50" spans="1:4" ht="15" customHeight="1">
      <c r="A50" s="640"/>
      <c r="B50" s="644"/>
      <c r="D50" s="311"/>
    </row>
    <row r="51" spans="2:4" ht="15">
      <c r="B51" s="160" t="s">
        <v>527</v>
      </c>
      <c r="D51" s="160" t="s">
        <v>200</v>
      </c>
    </row>
    <row r="53" spans="1:3" ht="15.75">
      <c r="A53" s="633" t="s">
        <v>494</v>
      </c>
      <c r="B53" s="633"/>
      <c r="C53" s="633"/>
    </row>
    <row r="54" spans="1:2" ht="14.25">
      <c r="A54" s="634" t="s">
        <v>554</v>
      </c>
      <c r="B54" s="634"/>
    </row>
    <row r="96" spans="1:4" ht="15.75">
      <c r="A96" s="633" t="s">
        <v>494</v>
      </c>
      <c r="B96" s="633"/>
      <c r="C96" s="633"/>
      <c r="D96" s="437" t="s">
        <v>529</v>
      </c>
    </row>
    <row r="97" ht="38.25">
      <c r="A97" s="438" t="s">
        <v>555</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46"/>
  <sheetViews>
    <sheetView zoomScale="110" zoomScaleNormal="110" zoomScaleSheetLayoutView="100" workbookViewId="0" topLeftCell="B1">
      <selection activeCell="K17" sqref="K17:L17"/>
    </sheetView>
  </sheetViews>
  <sheetFormatPr defaultColWidth="9.33203125" defaultRowHeight="12.75"/>
  <cols>
    <col min="1" max="1" width="23.83203125" style="2" customWidth="1"/>
    <col min="2" max="2" width="14" style="2" customWidth="1"/>
    <col min="3" max="3" width="4.33203125" style="2" customWidth="1"/>
    <col min="4" max="4" width="5.5" style="2" customWidth="1"/>
    <col min="5" max="5" width="2.33203125" style="2" customWidth="1"/>
    <col min="6" max="6" width="14" style="2" customWidth="1"/>
    <col min="7" max="7" width="9.16015625" style="2" customWidth="1"/>
    <col min="8" max="8" width="14" style="2" customWidth="1"/>
    <col min="9" max="9" width="13" style="2" customWidth="1"/>
    <col min="10" max="10" width="26.5" style="2" customWidth="1"/>
    <col min="11" max="11" width="10.66015625" style="2" customWidth="1"/>
    <col min="12" max="12" width="15.33203125" style="2" customWidth="1"/>
    <col min="13" max="13" width="28.5" style="2" customWidth="1"/>
    <col min="14" max="14" width="2.66015625" style="2" customWidth="1"/>
    <col min="15" max="16384" width="9.33203125" style="2" customWidth="1"/>
  </cols>
  <sheetData>
    <row r="1" spans="1:13" ht="15.75">
      <c r="A1" s="944" t="s">
        <v>556</v>
      </c>
      <c r="B1" s="944"/>
      <c r="C1" s="944"/>
      <c r="D1" s="944"/>
      <c r="E1" s="944"/>
      <c r="F1" s="944"/>
      <c r="G1" s="944"/>
      <c r="H1" s="944"/>
      <c r="I1" s="944"/>
      <c r="J1" s="944"/>
      <c r="K1" s="944"/>
      <c r="L1" s="944"/>
      <c r="M1" s="944"/>
    </row>
    <row r="2" spans="1:13" ht="30">
      <c r="A2" s="945" t="s">
        <v>557</v>
      </c>
      <c r="B2" s="945"/>
      <c r="C2" s="945"/>
      <c r="D2" s="945"/>
      <c r="E2" s="945"/>
      <c r="F2" s="945"/>
      <c r="G2" s="945"/>
      <c r="H2" s="945"/>
      <c r="I2" s="945"/>
      <c r="J2" s="945"/>
      <c r="K2" s="945"/>
      <c r="L2" s="945"/>
      <c r="M2" s="945"/>
    </row>
    <row r="3" spans="1:13" ht="15.75">
      <c r="A3" s="947"/>
      <c r="B3" s="947"/>
      <c r="C3" s="947"/>
      <c r="D3" s="947"/>
      <c r="E3" s="947"/>
      <c r="F3" s="947"/>
      <c r="G3" s="947"/>
      <c r="H3" s="947"/>
      <c r="I3" s="947"/>
      <c r="J3" s="947"/>
      <c r="K3" s="947"/>
      <c r="L3" s="947"/>
      <c r="M3" s="947"/>
    </row>
    <row r="4" spans="1:13" ht="15.75">
      <c r="A4" s="937"/>
      <c r="B4" s="937"/>
      <c r="C4" s="937"/>
      <c r="D4" s="937"/>
      <c r="E4" s="937"/>
      <c r="F4" s="937"/>
      <c r="G4" s="937"/>
      <c r="H4" s="937"/>
      <c r="I4" s="937"/>
      <c r="J4" s="937"/>
      <c r="K4" s="937"/>
      <c r="L4" s="937"/>
      <c r="M4" s="937"/>
    </row>
    <row r="5" spans="1:13" ht="15.75">
      <c r="A5" s="930" t="s">
        <v>558</v>
      </c>
      <c r="B5" s="930"/>
      <c r="C5" s="939" t="str">
        <f>(eff_desc)</f>
        <v>HBO-BOOKER HOSPITAL DISTRICT (2021)</v>
      </c>
      <c r="D5" s="939"/>
      <c r="E5" s="939"/>
      <c r="F5" s="939"/>
      <c r="G5" s="939"/>
      <c r="H5" s="939"/>
      <c r="I5" s="939"/>
      <c r="J5" s="939"/>
      <c r="K5" s="939"/>
      <c r="L5" s="939"/>
      <c r="M5" s="939"/>
    </row>
    <row r="6" spans="1:13" ht="15.75">
      <c r="A6" s="930"/>
      <c r="B6" s="930"/>
      <c r="C6" s="444"/>
      <c r="D6" s="444"/>
      <c r="E6" s="444"/>
      <c r="F6" s="444"/>
      <c r="G6" s="444"/>
      <c r="H6" s="930" t="s">
        <v>559</v>
      </c>
      <c r="I6" s="930"/>
      <c r="J6" s="930"/>
      <c r="K6" s="930"/>
      <c r="L6" s="930"/>
      <c r="M6" s="930"/>
    </row>
    <row r="7" spans="1:13" ht="15.75">
      <c r="A7" s="445" t="s">
        <v>560</v>
      </c>
      <c r="B7" s="946">
        <f>SUM('No New Revenue'!L2)</f>
        <v>2021</v>
      </c>
      <c r="C7" s="946"/>
      <c r="D7" s="946"/>
      <c r="E7" s="930" t="s">
        <v>561</v>
      </c>
      <c r="F7" s="930"/>
      <c r="G7" s="930"/>
      <c r="H7" s="946" t="str">
        <f>(eff_desc)</f>
        <v>HBO-BOOKER HOSPITAL DISTRICT (2021)</v>
      </c>
      <c r="I7" s="946"/>
      <c r="J7" s="946"/>
      <c r="K7" s="946"/>
      <c r="L7" s="946"/>
      <c r="M7" s="946"/>
    </row>
    <row r="8" spans="1:13" ht="14.25" customHeight="1">
      <c r="A8" s="445"/>
      <c r="B8" s="938" t="s">
        <v>562</v>
      </c>
      <c r="C8" s="938"/>
      <c r="D8" s="938"/>
      <c r="E8" s="445"/>
      <c r="F8" s="445"/>
      <c r="G8" s="445"/>
      <c r="H8" s="938" t="s">
        <v>559</v>
      </c>
      <c r="I8" s="938"/>
      <c r="J8" s="938"/>
      <c r="K8" s="938"/>
      <c r="L8" s="938"/>
      <c r="M8" s="938"/>
    </row>
    <row r="9" spans="1:13" ht="18" customHeight="1">
      <c r="A9" s="930"/>
      <c r="B9" s="930"/>
      <c r="C9" s="930"/>
      <c r="D9" s="930"/>
      <c r="E9" s="930"/>
      <c r="F9" s="930"/>
      <c r="G9" s="930"/>
      <c r="H9" s="930"/>
      <c r="I9" s="930"/>
      <c r="J9" s="930"/>
      <c r="K9" s="930"/>
      <c r="L9" s="930"/>
      <c r="M9" s="930"/>
    </row>
    <row r="10" spans="1:13" ht="15.75">
      <c r="A10" s="722" t="s">
        <v>563</v>
      </c>
      <c r="B10" s="723"/>
      <c r="C10" s="723"/>
      <c r="D10" s="723"/>
      <c r="E10" s="723"/>
      <c r="F10" s="723"/>
      <c r="G10" s="723"/>
      <c r="H10" s="723"/>
      <c r="I10" s="723"/>
      <c r="J10" s="723"/>
      <c r="K10" s="723"/>
      <c r="L10" s="723"/>
      <c r="M10" s="723"/>
    </row>
    <row r="11" spans="1:13" ht="15.75">
      <c r="A11" s="723"/>
      <c r="B11" s="723"/>
      <c r="C11" s="723"/>
      <c r="D11" s="723"/>
      <c r="E11" s="723"/>
      <c r="F11" s="723"/>
      <c r="G11" s="723"/>
      <c r="H11" s="723"/>
      <c r="I11" s="723"/>
      <c r="J11" s="723"/>
      <c r="K11" s="723"/>
      <c r="L11" s="723"/>
      <c r="M11" s="723"/>
    </row>
    <row r="12" spans="1:13" ht="15.75">
      <c r="A12" s="723"/>
      <c r="B12" s="723"/>
      <c r="C12" s="723"/>
      <c r="D12" s="723"/>
      <c r="E12" s="723"/>
      <c r="F12" s="723"/>
      <c r="G12" s="723"/>
      <c r="H12" s="723"/>
      <c r="I12" s="723"/>
      <c r="J12" s="723"/>
      <c r="K12" s="723"/>
      <c r="L12" s="723"/>
      <c r="M12" s="723"/>
    </row>
    <row r="13" spans="1:13" ht="15.75" customHeight="1">
      <c r="A13" s="723"/>
      <c r="B13" s="723"/>
      <c r="C13" s="723"/>
      <c r="D13" s="723"/>
      <c r="E13" s="723"/>
      <c r="F13" s="723"/>
      <c r="G13" s="723"/>
      <c r="H13" s="723"/>
      <c r="I13" s="723"/>
      <c r="J13" s="723"/>
      <c r="K13" s="723"/>
      <c r="L13" s="723"/>
      <c r="M13" s="723"/>
    </row>
    <row r="14" spans="1:13" ht="15.75">
      <c r="A14" s="723"/>
      <c r="B14" s="723"/>
      <c r="C14" s="723"/>
      <c r="D14" s="723"/>
      <c r="E14" s="723"/>
      <c r="F14" s="723"/>
      <c r="G14" s="723"/>
      <c r="H14" s="723"/>
      <c r="I14" s="723"/>
      <c r="J14" s="723"/>
      <c r="K14" s="723"/>
      <c r="L14" s="723"/>
      <c r="M14" s="723"/>
    </row>
    <row r="15" spans="1:13" ht="21" customHeight="1">
      <c r="A15" s="930"/>
      <c r="B15" s="930"/>
      <c r="C15" s="930"/>
      <c r="D15" s="930"/>
      <c r="E15" s="930"/>
      <c r="F15" s="930"/>
      <c r="G15" s="930"/>
      <c r="H15" s="930"/>
      <c r="I15" s="930"/>
      <c r="J15" s="930"/>
      <c r="K15" s="930"/>
      <c r="L15" s="930"/>
      <c r="M15" s="930"/>
    </row>
    <row r="16" spans="1:13" ht="15.75">
      <c r="A16" s="445"/>
      <c r="B16" s="941"/>
      <c r="C16" s="941"/>
      <c r="D16" s="941"/>
      <c r="E16" s="941"/>
      <c r="F16" s="941"/>
      <c r="G16" s="941"/>
      <c r="H16" s="941"/>
      <c r="I16" s="941"/>
      <c r="J16" s="941"/>
      <c r="K16" s="941"/>
      <c r="L16" s="941"/>
      <c r="M16" s="941"/>
    </row>
    <row r="17" spans="1:13" ht="15.75">
      <c r="A17" s="445"/>
      <c r="B17" s="941" t="s">
        <v>564</v>
      </c>
      <c r="C17" s="941"/>
      <c r="D17" s="941"/>
      <c r="E17" s="941"/>
      <c r="F17" s="941"/>
      <c r="G17" s="941"/>
      <c r="H17" s="941"/>
      <c r="I17" s="941"/>
      <c r="J17" s="445"/>
      <c r="K17" s="951" t="s">
        <v>565</v>
      </c>
      <c r="L17" s="951"/>
      <c r="M17" s="445" t="s">
        <v>566</v>
      </c>
    </row>
    <row r="18" spans="1:13" ht="15.75">
      <c r="A18" s="930"/>
      <c r="B18" s="930"/>
      <c r="C18" s="930"/>
      <c r="D18" s="930"/>
      <c r="E18" s="930"/>
      <c r="F18" s="930"/>
      <c r="G18" s="930"/>
      <c r="H18" s="930"/>
      <c r="I18" s="930"/>
      <c r="J18" s="930"/>
      <c r="K18" s="930"/>
      <c r="L18" s="930"/>
      <c r="M18" s="930"/>
    </row>
    <row r="19" spans="1:13" ht="15.75">
      <c r="A19" s="445"/>
      <c r="B19" s="941" t="s">
        <v>567</v>
      </c>
      <c r="C19" s="941"/>
      <c r="D19" s="941"/>
      <c r="E19" s="941"/>
      <c r="F19" s="941"/>
      <c r="G19" s="941"/>
      <c r="H19" s="941"/>
      <c r="I19" s="941"/>
      <c r="J19" s="444"/>
      <c r="K19" s="951" t="s">
        <v>565</v>
      </c>
      <c r="L19" s="951"/>
      <c r="M19" s="445" t="s">
        <v>566</v>
      </c>
    </row>
    <row r="20" spans="1:13" ht="15.75">
      <c r="A20" s="928"/>
      <c r="B20" s="928"/>
      <c r="C20" s="928"/>
      <c r="D20" s="928"/>
      <c r="E20" s="928"/>
      <c r="F20" s="928"/>
      <c r="G20" s="928"/>
      <c r="H20" s="928"/>
      <c r="I20" s="928"/>
      <c r="J20" s="928"/>
      <c r="K20" s="928"/>
      <c r="L20" s="928"/>
      <c r="M20" s="928"/>
    </row>
    <row r="21" spans="1:13" ht="15.75">
      <c r="A21" s="445"/>
      <c r="B21" s="634" t="s">
        <v>568</v>
      </c>
      <c r="C21" s="634"/>
      <c r="D21" s="634"/>
      <c r="E21" s="634"/>
      <c r="F21" s="634"/>
      <c r="G21" s="634"/>
      <c r="H21" s="949"/>
      <c r="I21" s="949"/>
      <c r="J21" s="949"/>
      <c r="K21" s="948" t="s">
        <v>569</v>
      </c>
      <c r="L21" s="948"/>
      <c r="M21" s="948"/>
    </row>
    <row r="22" spans="1:13" ht="15.75">
      <c r="A22" s="445"/>
      <c r="B22" s="445"/>
      <c r="C22" s="445"/>
      <c r="D22" s="445"/>
      <c r="E22" s="445"/>
      <c r="F22" s="445"/>
      <c r="G22" s="445"/>
      <c r="H22" s="938" t="s">
        <v>570</v>
      </c>
      <c r="I22" s="938"/>
      <c r="J22" s="938"/>
      <c r="K22" s="445"/>
      <c r="L22" s="445"/>
      <c r="M22" s="445"/>
    </row>
    <row r="23" spans="1:13" ht="16.5" thickBot="1">
      <c r="A23" s="940"/>
      <c r="B23" s="940"/>
      <c r="C23" s="940"/>
      <c r="D23" s="940"/>
      <c r="E23" s="940"/>
      <c r="F23" s="940"/>
      <c r="G23" s="940"/>
      <c r="H23" s="940"/>
      <c r="I23" s="940"/>
      <c r="J23" s="940"/>
      <c r="K23" s="940"/>
      <c r="L23" s="940"/>
      <c r="M23" s="940"/>
    </row>
    <row r="24" spans="1:13" ht="15.75">
      <c r="A24" s="930"/>
      <c r="B24" s="930"/>
      <c r="C24" s="930"/>
      <c r="D24" s="930"/>
      <c r="E24" s="930"/>
      <c r="F24" s="930"/>
      <c r="G24" s="930"/>
      <c r="H24" s="930"/>
      <c r="I24" s="930"/>
      <c r="J24" s="930"/>
      <c r="K24" s="930"/>
      <c r="L24" s="930"/>
      <c r="M24" s="930"/>
    </row>
    <row r="25" spans="1:13" ht="15.75">
      <c r="A25" s="444"/>
      <c r="B25" s="444" t="s">
        <v>571</v>
      </c>
      <c r="C25" s="444"/>
      <c r="D25" s="444"/>
      <c r="E25" s="444"/>
      <c r="F25" s="444"/>
      <c r="G25" s="444"/>
      <c r="H25" s="444"/>
      <c r="I25" s="444"/>
      <c r="J25" s="444"/>
      <c r="K25" s="444"/>
      <c r="L25" s="444"/>
      <c r="M25" s="444"/>
    </row>
    <row r="26" spans="1:13" ht="31.5" customHeight="1">
      <c r="A26" s="444"/>
      <c r="B26" s="722" t="s">
        <v>572</v>
      </c>
      <c r="C26" s="723"/>
      <c r="D26" s="723"/>
      <c r="E26" s="723"/>
      <c r="F26" s="723"/>
      <c r="G26" s="723"/>
      <c r="H26" s="723"/>
      <c r="I26" s="723"/>
      <c r="J26" s="723"/>
      <c r="K26" s="723"/>
      <c r="L26" s="723"/>
      <c r="M26" s="723"/>
    </row>
    <row r="27" spans="1:13" ht="15.75" customHeight="1">
      <c r="A27" s="445"/>
      <c r="B27" s="445"/>
      <c r="C27" s="445"/>
      <c r="D27" s="445"/>
      <c r="E27" s="445"/>
      <c r="F27" s="445"/>
      <c r="G27" s="445"/>
      <c r="H27" s="445"/>
      <c r="I27" s="445"/>
      <c r="J27" s="445"/>
      <c r="K27" s="445"/>
      <c r="L27" s="445"/>
      <c r="M27" s="445"/>
    </row>
    <row r="28" spans="1:13" ht="15.75">
      <c r="A28" s="445"/>
      <c r="B28" s="445"/>
      <c r="C28" s="928" t="s">
        <v>573</v>
      </c>
      <c r="D28" s="928"/>
      <c r="E28" s="928"/>
      <c r="F28" s="928"/>
      <c r="G28" s="928"/>
      <c r="H28" s="928"/>
      <c r="I28" s="928"/>
      <c r="J28" s="928" t="s">
        <v>574</v>
      </c>
      <c r="K28" s="928"/>
      <c r="L28" s="445"/>
      <c r="M28" s="445"/>
    </row>
    <row r="29" spans="1:13" ht="15.75">
      <c r="A29" s="445"/>
      <c r="B29" s="445"/>
      <c r="C29" s="927"/>
      <c r="D29" s="927"/>
      <c r="E29" s="927"/>
      <c r="F29" s="927"/>
      <c r="G29" s="927"/>
      <c r="H29" s="927"/>
      <c r="I29" s="927"/>
      <c r="J29" s="927"/>
      <c r="K29" s="927"/>
      <c r="L29" s="446"/>
      <c r="M29" s="446"/>
    </row>
    <row r="30" spans="1:13" ht="15.75" customHeight="1">
      <c r="A30" s="447"/>
      <c r="B30" s="447"/>
      <c r="C30" s="929"/>
      <c r="D30" s="929"/>
      <c r="E30" s="929"/>
      <c r="F30" s="929"/>
      <c r="G30" s="929"/>
      <c r="H30" s="929"/>
      <c r="I30" s="929"/>
      <c r="J30" s="929"/>
      <c r="K30" s="929"/>
      <c r="L30" s="447"/>
      <c r="M30" s="447"/>
    </row>
    <row r="31" spans="1:13" ht="15.75">
      <c r="A31" s="445"/>
      <c r="B31" s="448"/>
      <c r="C31" s="927"/>
      <c r="D31" s="927"/>
      <c r="E31" s="927"/>
      <c r="F31" s="927"/>
      <c r="G31" s="927"/>
      <c r="H31" s="927"/>
      <c r="I31" s="927"/>
      <c r="J31" s="927"/>
      <c r="K31" s="927"/>
      <c r="L31" s="446"/>
      <c r="M31" s="446"/>
    </row>
    <row r="32" spans="1:13" ht="15.75" customHeight="1">
      <c r="A32" s="445"/>
      <c r="B32" s="445"/>
      <c r="C32" s="927"/>
      <c r="D32" s="927"/>
      <c r="E32" s="927"/>
      <c r="F32" s="927"/>
      <c r="G32" s="927"/>
      <c r="H32" s="927"/>
      <c r="I32" s="927"/>
      <c r="J32" s="927"/>
      <c r="K32" s="927"/>
      <c r="L32" s="445"/>
      <c r="M32" s="445"/>
    </row>
    <row r="33" spans="1:13" ht="15.75">
      <c r="A33" s="445"/>
      <c r="B33" s="448"/>
      <c r="C33" s="927"/>
      <c r="D33" s="927"/>
      <c r="E33" s="927"/>
      <c r="F33" s="927"/>
      <c r="G33" s="927"/>
      <c r="H33" s="927"/>
      <c r="I33" s="927"/>
      <c r="J33" s="927"/>
      <c r="K33" s="927"/>
      <c r="L33" s="446"/>
      <c r="M33" s="445"/>
    </row>
    <row r="34" spans="1:13" ht="15.75">
      <c r="A34" s="445"/>
      <c r="B34" s="448"/>
      <c r="C34" s="449"/>
      <c r="D34" s="449"/>
      <c r="E34" s="449"/>
      <c r="F34" s="449"/>
      <c r="G34" s="449"/>
      <c r="H34" s="449"/>
      <c r="I34" s="449"/>
      <c r="J34" s="449"/>
      <c r="K34" s="449"/>
      <c r="L34" s="446"/>
      <c r="M34" s="445"/>
    </row>
    <row r="35" spans="1:13" ht="15.75">
      <c r="A35" s="445"/>
      <c r="B35" s="448"/>
      <c r="C35" s="449"/>
      <c r="D35" s="449"/>
      <c r="E35" s="449"/>
      <c r="F35" s="449"/>
      <c r="G35" s="449"/>
      <c r="H35" s="449"/>
      <c r="I35" s="449"/>
      <c r="J35" s="449"/>
      <c r="K35" s="449"/>
      <c r="L35" s="446"/>
      <c r="M35" s="445"/>
    </row>
    <row r="36" spans="1:13" ht="15.75">
      <c r="A36" s="450"/>
      <c r="B36" s="451"/>
      <c r="C36" s="450"/>
      <c r="D36" s="450"/>
      <c r="E36" s="450"/>
      <c r="F36" s="450"/>
      <c r="G36" s="450"/>
      <c r="H36" s="450"/>
      <c r="I36" s="450"/>
      <c r="J36" s="450"/>
      <c r="K36" s="450"/>
      <c r="L36" s="450"/>
      <c r="M36" s="450"/>
    </row>
    <row r="37" spans="1:13" ht="15.75">
      <c r="A37" s="922" t="s">
        <v>575</v>
      </c>
      <c r="B37" s="922"/>
      <c r="C37" s="922"/>
      <c r="D37" s="922"/>
      <c r="E37" s="922"/>
      <c r="F37" s="922"/>
      <c r="G37" s="922"/>
      <c r="H37" s="922"/>
      <c r="I37" s="450"/>
      <c r="J37" s="450"/>
      <c r="K37" s="450"/>
      <c r="L37" s="450"/>
      <c r="M37" s="450"/>
    </row>
    <row r="38" spans="1:13" ht="35.25" customHeight="1">
      <c r="A38" s="924" t="s">
        <v>576</v>
      </c>
      <c r="B38" s="920"/>
      <c r="C38" s="920"/>
      <c r="D38" s="920"/>
      <c r="E38" s="920"/>
      <c r="F38" s="920"/>
      <c r="G38" s="920"/>
      <c r="H38" s="920"/>
      <c r="I38" s="920"/>
      <c r="J38" s="920"/>
      <c r="K38" s="920"/>
      <c r="L38" s="920"/>
      <c r="M38" s="920"/>
    </row>
    <row r="39" spans="1:13" ht="15.75">
      <c r="A39" s="450"/>
      <c r="B39" s="450"/>
      <c r="C39" s="450"/>
      <c r="D39" s="450"/>
      <c r="E39" s="450"/>
      <c r="F39" s="450"/>
      <c r="G39" s="450"/>
      <c r="H39" s="450"/>
      <c r="I39" s="450"/>
      <c r="J39" s="450"/>
      <c r="K39" s="450"/>
      <c r="L39" s="450"/>
      <c r="M39" s="450"/>
    </row>
    <row r="40" spans="1:13" ht="55.5" customHeight="1">
      <c r="A40" s="934" t="s">
        <v>577</v>
      </c>
      <c r="B40" s="934"/>
      <c r="C40" s="935" t="s">
        <v>578</v>
      </c>
      <c r="D40" s="935"/>
      <c r="E40" s="935"/>
      <c r="F40" s="935"/>
      <c r="G40" s="935" t="s">
        <v>579</v>
      </c>
      <c r="H40" s="935"/>
      <c r="I40" s="935"/>
      <c r="J40" s="453" t="s">
        <v>580</v>
      </c>
      <c r="K40" s="934" t="s">
        <v>581</v>
      </c>
      <c r="L40" s="934"/>
      <c r="M40" s="450"/>
    </row>
    <row r="41" spans="1:13" ht="15.75">
      <c r="A41" s="931"/>
      <c r="B41" s="932"/>
      <c r="C41" s="931"/>
      <c r="D41" s="933"/>
      <c r="E41" s="933"/>
      <c r="F41" s="932"/>
      <c r="G41" s="931"/>
      <c r="H41" s="933"/>
      <c r="I41" s="932"/>
      <c r="J41" s="454"/>
      <c r="K41" s="931"/>
      <c r="L41" s="932"/>
      <c r="M41" s="450"/>
    </row>
    <row r="42" spans="1:13" ht="15.75">
      <c r="A42" s="931"/>
      <c r="B42" s="932"/>
      <c r="C42" s="936"/>
      <c r="D42" s="936"/>
      <c r="E42" s="936"/>
      <c r="F42" s="936"/>
      <c r="G42" s="936"/>
      <c r="H42" s="936"/>
      <c r="I42" s="936"/>
      <c r="J42" s="454"/>
      <c r="K42" s="936"/>
      <c r="L42" s="936"/>
      <c r="M42" s="450"/>
    </row>
    <row r="43" spans="1:13" ht="15.75">
      <c r="A43" s="931"/>
      <c r="B43" s="932"/>
      <c r="C43" s="936"/>
      <c r="D43" s="936"/>
      <c r="E43" s="936"/>
      <c r="F43" s="936"/>
      <c r="G43" s="936"/>
      <c r="H43" s="936"/>
      <c r="I43" s="936"/>
      <c r="J43" s="454"/>
      <c r="K43" s="936"/>
      <c r="L43" s="936"/>
      <c r="M43" s="450"/>
    </row>
    <row r="44" spans="1:13" ht="15.75">
      <c r="A44" s="931"/>
      <c r="B44" s="932"/>
      <c r="C44" s="936"/>
      <c r="D44" s="936"/>
      <c r="E44" s="936"/>
      <c r="F44" s="936"/>
      <c r="G44" s="936"/>
      <c r="H44" s="936"/>
      <c r="I44" s="936"/>
      <c r="J44" s="454"/>
      <c r="K44" s="936"/>
      <c r="L44" s="936"/>
      <c r="M44" s="450"/>
    </row>
    <row r="45" spans="1:13" ht="15.75">
      <c r="A45" s="931"/>
      <c r="B45" s="932"/>
      <c r="C45" s="936"/>
      <c r="D45" s="936"/>
      <c r="E45" s="936"/>
      <c r="F45" s="936"/>
      <c r="G45" s="936"/>
      <c r="H45" s="936"/>
      <c r="I45" s="936"/>
      <c r="J45" s="454"/>
      <c r="K45" s="936"/>
      <c r="L45" s="936"/>
      <c r="M45" s="450"/>
    </row>
    <row r="46" spans="1:13" ht="15.75">
      <c r="A46" s="931"/>
      <c r="B46" s="932"/>
      <c r="C46" s="936"/>
      <c r="D46" s="936"/>
      <c r="E46" s="936"/>
      <c r="F46" s="936"/>
      <c r="G46" s="936"/>
      <c r="H46" s="936"/>
      <c r="I46" s="936"/>
      <c r="J46" s="454"/>
      <c r="K46" s="936"/>
      <c r="L46" s="936"/>
      <c r="M46" s="450"/>
    </row>
    <row r="47" spans="1:13" ht="15.75">
      <c r="A47" s="920" t="s">
        <v>582</v>
      </c>
      <c r="B47" s="920"/>
      <c r="C47" s="920"/>
      <c r="D47" s="920"/>
      <c r="E47" s="920"/>
      <c r="F47" s="920"/>
      <c r="G47" s="920"/>
      <c r="H47" s="920"/>
      <c r="I47" s="920"/>
      <c r="J47" s="920"/>
      <c r="K47" s="920"/>
      <c r="L47" s="450"/>
      <c r="M47" s="450"/>
    </row>
    <row r="48" spans="1:13" ht="15.75">
      <c r="A48" s="450"/>
      <c r="B48" s="450"/>
      <c r="C48" s="450"/>
      <c r="D48" s="450"/>
      <c r="E48" s="450"/>
      <c r="F48" s="450"/>
      <c r="G48" s="450"/>
      <c r="H48" s="450"/>
      <c r="I48" s="450"/>
      <c r="J48" s="450"/>
      <c r="K48" s="450"/>
      <c r="L48" s="450"/>
      <c r="M48" s="450"/>
    </row>
    <row r="49" spans="1:13" ht="15.75">
      <c r="A49" s="450"/>
      <c r="B49" s="450"/>
      <c r="C49" s="450"/>
      <c r="D49" s="450"/>
      <c r="E49" s="450"/>
      <c r="F49" s="450"/>
      <c r="G49" s="450"/>
      <c r="H49" s="450"/>
      <c r="I49" s="450"/>
      <c r="J49" s="450"/>
      <c r="K49" s="450"/>
      <c r="L49" s="450"/>
      <c r="M49" s="450"/>
    </row>
    <row r="50" spans="1:13" ht="15.75">
      <c r="A50" s="450"/>
      <c r="B50" s="445"/>
      <c r="C50" s="445"/>
      <c r="D50" s="445"/>
      <c r="E50" s="445"/>
      <c r="F50" s="445"/>
      <c r="G50" s="445"/>
      <c r="H50" s="445"/>
      <c r="I50" s="445"/>
      <c r="J50" s="445"/>
      <c r="K50" s="445"/>
      <c r="L50" s="445"/>
      <c r="M50" s="448" t="s">
        <v>583</v>
      </c>
    </row>
    <row r="51" spans="1:13" ht="15.75">
      <c r="A51" s="455"/>
      <c r="B51" s="455"/>
      <c r="C51" s="455"/>
      <c r="D51" s="455"/>
      <c r="E51" s="455"/>
      <c r="F51" s="455"/>
      <c r="G51" s="455"/>
      <c r="H51" s="455"/>
      <c r="I51" s="455"/>
      <c r="J51" s="455"/>
      <c r="K51" s="455"/>
      <c r="L51" s="942" t="s">
        <v>584</v>
      </c>
      <c r="M51" s="943"/>
    </row>
    <row r="52" spans="1:13" ht="15.75">
      <c r="A52" s="455"/>
      <c r="B52" s="455"/>
      <c r="C52" s="455"/>
      <c r="D52" s="455"/>
      <c r="E52" s="455"/>
      <c r="F52" s="455"/>
      <c r="G52" s="455"/>
      <c r="H52" s="455"/>
      <c r="I52" s="455"/>
      <c r="J52" s="455"/>
      <c r="K52" s="455"/>
      <c r="L52" s="455"/>
      <c r="M52" s="448" t="s">
        <v>585</v>
      </c>
    </row>
    <row r="53" spans="1:13" ht="15.75">
      <c r="A53" s="450"/>
      <c r="B53" s="450"/>
      <c r="C53" s="450"/>
      <c r="D53" s="450"/>
      <c r="E53" s="450"/>
      <c r="F53" s="450"/>
      <c r="G53" s="450"/>
      <c r="H53" s="450"/>
      <c r="I53" s="450"/>
      <c r="J53" s="450"/>
      <c r="K53" s="450"/>
      <c r="L53" s="450"/>
      <c r="M53" s="456"/>
    </row>
    <row r="54" spans="1:13" ht="15.75">
      <c r="A54" s="923" t="s">
        <v>586</v>
      </c>
      <c r="B54" s="923"/>
      <c r="C54" s="923"/>
      <c r="D54" s="923"/>
      <c r="E54" s="923"/>
      <c r="F54" s="923"/>
      <c r="G54" s="923"/>
      <c r="H54" s="923"/>
      <c r="I54" s="923"/>
      <c r="J54" s="923"/>
      <c r="K54" s="923"/>
      <c r="L54" s="923"/>
      <c r="M54" s="457" t="s">
        <v>587</v>
      </c>
    </row>
    <row r="55" spans="1:13" ht="15.75">
      <c r="A55" s="458"/>
      <c r="B55" s="458"/>
      <c r="C55" s="458"/>
      <c r="D55" s="458"/>
      <c r="E55" s="458"/>
      <c r="F55" s="458"/>
      <c r="G55" s="458"/>
      <c r="H55" s="458"/>
      <c r="I55" s="458"/>
      <c r="J55" s="458"/>
      <c r="K55" s="458"/>
      <c r="L55" s="458"/>
      <c r="M55" s="459"/>
    </row>
    <row r="56" spans="1:13" ht="15.75">
      <c r="A56" s="450"/>
      <c r="B56" s="920"/>
      <c r="C56" s="920"/>
      <c r="D56" s="920"/>
      <c r="E56" s="920"/>
      <c r="F56" s="920"/>
      <c r="G56" s="920"/>
      <c r="H56" s="920"/>
      <c r="I56" s="920"/>
      <c r="J56" s="920"/>
      <c r="K56" s="920"/>
      <c r="L56" s="920"/>
      <c r="M56" s="450"/>
    </row>
    <row r="57" spans="1:13" ht="15.75">
      <c r="A57" s="450"/>
      <c r="B57" s="920" t="s">
        <v>588</v>
      </c>
      <c r="C57" s="920"/>
      <c r="D57" s="920"/>
      <c r="E57" s="918"/>
      <c r="F57" s="918"/>
      <c r="G57" s="460" t="s">
        <v>589</v>
      </c>
      <c r="H57" s="460"/>
      <c r="I57" s="460"/>
      <c r="J57" s="460"/>
      <c r="K57" s="926"/>
      <c r="L57" s="926"/>
      <c r="M57" s="926"/>
    </row>
    <row r="58" spans="1:13" ht="15.75">
      <c r="A58" s="450"/>
      <c r="B58" s="450"/>
      <c r="C58" s="450"/>
      <c r="D58" s="450"/>
      <c r="E58" s="919" t="s">
        <v>590</v>
      </c>
      <c r="F58" s="919"/>
      <c r="G58" s="450"/>
      <c r="H58" s="450"/>
      <c r="I58" s="450"/>
      <c r="J58" s="450"/>
      <c r="K58" s="450"/>
      <c r="L58" s="450"/>
      <c r="M58" s="450"/>
    </row>
    <row r="59" spans="1:13" ht="15.75">
      <c r="A59" s="462" t="s">
        <v>591</v>
      </c>
      <c r="B59" s="450" t="s">
        <v>592</v>
      </c>
      <c r="C59" s="450"/>
      <c r="D59" s="450"/>
      <c r="E59" s="450"/>
      <c r="F59" s="450"/>
      <c r="G59" s="450"/>
      <c r="H59" s="450"/>
      <c r="I59" s="450"/>
      <c r="J59" s="450"/>
      <c r="K59" s="926"/>
      <c r="L59" s="926"/>
      <c r="M59" s="926"/>
    </row>
    <row r="60" spans="1:13" ht="15.75">
      <c r="A60" s="450"/>
      <c r="B60" s="450"/>
      <c r="C60" s="450"/>
      <c r="D60" s="450"/>
      <c r="E60" s="450"/>
      <c r="F60" s="450"/>
      <c r="G60" s="450"/>
      <c r="H60" s="450"/>
      <c r="I60" s="450"/>
      <c r="J60" s="450"/>
      <c r="K60" s="450"/>
      <c r="L60" s="450"/>
      <c r="M60" s="450"/>
    </row>
    <row r="61" spans="1:13" ht="15.75">
      <c r="A61" s="462" t="s">
        <v>591</v>
      </c>
      <c r="B61" s="920" t="s">
        <v>593</v>
      </c>
      <c r="C61" s="920"/>
      <c r="D61" s="920"/>
      <c r="E61" s="920"/>
      <c r="F61" s="920"/>
      <c r="G61" s="920"/>
      <c r="H61" s="920"/>
      <c r="I61" s="920"/>
      <c r="J61" s="920"/>
      <c r="K61" s="926"/>
      <c r="L61" s="926"/>
      <c r="M61" s="926"/>
    </row>
    <row r="62" spans="1:13" ht="15.75">
      <c r="A62" s="450"/>
      <c r="B62" s="450"/>
      <c r="C62" s="450"/>
      <c r="D62" s="450"/>
      <c r="E62" s="450"/>
      <c r="F62" s="450"/>
      <c r="G62" s="450"/>
      <c r="H62" s="450"/>
      <c r="I62" s="450"/>
      <c r="J62" s="450"/>
      <c r="K62" s="450"/>
      <c r="L62" s="450"/>
      <c r="M62" s="450"/>
    </row>
    <row r="63" spans="1:13" ht="15.75">
      <c r="A63" s="462" t="s">
        <v>591</v>
      </c>
      <c r="B63" s="920" t="s">
        <v>594</v>
      </c>
      <c r="C63" s="920"/>
      <c r="D63" s="920"/>
      <c r="E63" s="920"/>
      <c r="F63" s="920"/>
      <c r="G63" s="920"/>
      <c r="H63" s="920"/>
      <c r="I63" s="920"/>
      <c r="J63" s="920"/>
      <c r="K63" s="926"/>
      <c r="L63" s="926"/>
      <c r="M63" s="926"/>
    </row>
    <row r="64" spans="1:13" ht="15.75">
      <c r="A64" s="450"/>
      <c r="B64" s="450"/>
      <c r="C64" s="450"/>
      <c r="D64" s="450"/>
      <c r="E64" s="450"/>
      <c r="F64" s="450"/>
      <c r="G64" s="450"/>
      <c r="H64" s="450"/>
      <c r="I64" s="450"/>
      <c r="J64" s="450"/>
      <c r="K64" s="450"/>
      <c r="L64" s="450"/>
      <c r="M64" s="450"/>
    </row>
    <row r="65" spans="1:13" ht="15.75">
      <c r="A65" s="450"/>
      <c r="B65" s="462" t="s">
        <v>595</v>
      </c>
      <c r="C65" s="450" t="s">
        <v>596</v>
      </c>
      <c r="D65" s="450"/>
      <c r="E65" s="450"/>
      <c r="F65" s="450"/>
      <c r="G65" s="450"/>
      <c r="H65" s="918"/>
      <c r="I65" s="918"/>
      <c r="J65" s="450"/>
      <c r="K65" s="926"/>
      <c r="L65" s="926"/>
      <c r="M65" s="926"/>
    </row>
    <row r="66" spans="1:13" ht="15.75">
      <c r="A66" s="450"/>
      <c r="B66" s="450"/>
      <c r="C66" s="450"/>
      <c r="D66" s="450"/>
      <c r="E66" s="450"/>
      <c r="F66" s="450"/>
      <c r="G66" s="450"/>
      <c r="H66" s="919" t="s">
        <v>590</v>
      </c>
      <c r="I66" s="919"/>
      <c r="J66" s="450"/>
      <c r="K66" s="450"/>
      <c r="L66" s="450"/>
      <c r="M66" s="450"/>
    </row>
    <row r="67" spans="1:13" ht="15.75">
      <c r="A67" s="450"/>
      <c r="B67" s="462" t="s">
        <v>597</v>
      </c>
      <c r="C67" s="920" t="s">
        <v>598</v>
      </c>
      <c r="D67" s="920"/>
      <c r="E67" s="920"/>
      <c r="F67" s="920"/>
      <c r="G67" s="920"/>
      <c r="H67" s="920"/>
      <c r="I67" s="920"/>
      <c r="J67" s="920"/>
      <c r="K67" s="463"/>
      <c r="L67" s="463"/>
      <c r="M67" s="463"/>
    </row>
    <row r="68" spans="1:13" ht="15.75">
      <c r="A68" s="450"/>
      <c r="B68" s="462"/>
      <c r="C68" s="462" t="s">
        <v>599</v>
      </c>
      <c r="D68" s="918"/>
      <c r="E68" s="918"/>
      <c r="F68" s="919" t="s">
        <v>600</v>
      </c>
      <c r="G68" s="919"/>
      <c r="H68" s="918"/>
      <c r="I68" s="918"/>
      <c r="J68" s="450"/>
      <c r="K68" s="926"/>
      <c r="L68" s="926"/>
      <c r="M68" s="926"/>
    </row>
    <row r="69" spans="1:13" ht="15.75">
      <c r="A69" s="450"/>
      <c r="B69" s="450"/>
      <c r="C69" s="450"/>
      <c r="D69" s="450"/>
      <c r="E69" s="450"/>
      <c r="F69" s="450"/>
      <c r="G69" s="450"/>
      <c r="H69" s="919" t="s">
        <v>590</v>
      </c>
      <c r="I69" s="919"/>
      <c r="J69" s="450"/>
      <c r="K69" s="450"/>
      <c r="L69" s="450"/>
      <c r="M69" s="450"/>
    </row>
    <row r="70" spans="1:13" ht="18.75" customHeight="1">
      <c r="A70" s="450"/>
      <c r="B70" s="462" t="s">
        <v>595</v>
      </c>
      <c r="C70" s="920" t="s">
        <v>601</v>
      </c>
      <c r="D70" s="920"/>
      <c r="E70" s="920"/>
      <c r="F70" s="920"/>
      <c r="G70" s="920"/>
      <c r="H70" s="920"/>
      <c r="I70" s="920"/>
      <c r="J70" s="920"/>
      <c r="K70" s="926"/>
      <c r="L70" s="926"/>
      <c r="M70" s="926"/>
    </row>
    <row r="71" spans="1:13" ht="15.75">
      <c r="A71" s="450"/>
      <c r="B71" s="450"/>
      <c r="C71" s="450"/>
      <c r="D71" s="450"/>
      <c r="E71" s="450"/>
      <c r="F71" s="450"/>
      <c r="G71" s="450"/>
      <c r="H71" s="450"/>
      <c r="I71" s="450"/>
      <c r="J71" s="450"/>
      <c r="K71" s="450"/>
      <c r="L71" s="450"/>
      <c r="M71" s="450"/>
    </row>
    <row r="72" spans="1:16" ht="15.75">
      <c r="A72" s="925" t="s">
        <v>602</v>
      </c>
      <c r="B72" s="925"/>
      <c r="C72" s="925"/>
      <c r="D72" s="925"/>
      <c r="E72" s="925"/>
      <c r="F72" s="450"/>
      <c r="G72" s="450"/>
      <c r="H72" s="450"/>
      <c r="I72" s="450"/>
      <c r="J72" s="450"/>
      <c r="K72" s="450"/>
      <c r="L72" s="450"/>
      <c r="M72" s="450"/>
      <c r="N72" s="464"/>
      <c r="O72" s="464"/>
      <c r="P72" s="464"/>
    </row>
    <row r="73" spans="1:13" ht="32.25" customHeight="1">
      <c r="A73" s="450"/>
      <c r="B73" s="450"/>
      <c r="C73" s="450"/>
      <c r="D73" s="450"/>
      <c r="E73" s="450"/>
      <c r="F73" s="450"/>
      <c r="G73" s="450"/>
      <c r="H73" s="450"/>
      <c r="I73" s="450"/>
      <c r="J73" s="450"/>
      <c r="K73" s="450"/>
      <c r="L73" s="450"/>
      <c r="M73" s="450"/>
    </row>
    <row r="74" spans="1:13" ht="15.75">
      <c r="A74" s="954" t="s">
        <v>603</v>
      </c>
      <c r="B74" s="954"/>
      <c r="C74" s="450"/>
      <c r="D74" s="450"/>
      <c r="E74" s="450"/>
      <c r="F74" s="450"/>
      <c r="G74" s="450"/>
      <c r="H74" s="450"/>
      <c r="I74" s="450"/>
      <c r="J74" s="450"/>
      <c r="K74" s="450"/>
      <c r="L74" s="450"/>
      <c r="M74" s="450"/>
    </row>
    <row r="75" spans="1:13" ht="15.75">
      <c r="A75" s="450"/>
      <c r="B75" s="450"/>
      <c r="C75" s="450"/>
      <c r="D75" s="450"/>
      <c r="E75" s="450"/>
      <c r="F75" s="450"/>
      <c r="G75" s="450"/>
      <c r="H75" s="450"/>
      <c r="I75" s="450"/>
      <c r="J75" s="450"/>
      <c r="K75" s="450"/>
      <c r="L75" s="450"/>
      <c r="M75" s="450"/>
    </row>
    <row r="76" spans="1:13" ht="15.75">
      <c r="A76" s="461" t="s">
        <v>604</v>
      </c>
      <c r="B76" s="918"/>
      <c r="C76" s="918"/>
      <c r="D76" s="918"/>
      <c r="E76" s="918"/>
      <c r="F76" s="919" t="s">
        <v>605</v>
      </c>
      <c r="G76" s="919"/>
      <c r="H76" s="919"/>
      <c r="I76" s="918"/>
      <c r="J76" s="918"/>
      <c r="K76" s="450" t="s">
        <v>606</v>
      </c>
      <c r="L76" s="450"/>
      <c r="M76" s="465"/>
    </row>
    <row r="77" spans="1:13" ht="15.75">
      <c r="A77" s="450"/>
      <c r="B77" s="919" t="s">
        <v>607</v>
      </c>
      <c r="C77" s="919"/>
      <c r="D77" s="919"/>
      <c r="E77" s="919"/>
      <c r="F77" s="450"/>
      <c r="G77" s="450"/>
      <c r="H77" s="450"/>
      <c r="I77" s="921" t="s">
        <v>607</v>
      </c>
      <c r="J77" s="921"/>
      <c r="K77" s="450"/>
      <c r="L77" s="450"/>
      <c r="M77" s="461" t="s">
        <v>608</v>
      </c>
    </row>
    <row r="78" spans="1:13" ht="15.75">
      <c r="A78" s="924" t="s">
        <v>609</v>
      </c>
      <c r="B78" s="920"/>
      <c r="C78" s="920"/>
      <c r="D78" s="920"/>
      <c r="E78" s="920"/>
      <c r="F78" s="920"/>
      <c r="G78" s="920"/>
      <c r="H78" s="920"/>
      <c r="I78" s="920"/>
      <c r="J78" s="920"/>
      <c r="K78" s="920"/>
      <c r="L78" s="920"/>
      <c r="M78" s="920"/>
    </row>
    <row r="79" spans="1:13" ht="15.75">
      <c r="A79" s="920" t="s">
        <v>610</v>
      </c>
      <c r="B79" s="920"/>
      <c r="C79" s="918"/>
      <c r="D79" s="918"/>
      <c r="E79" s="918"/>
      <c r="F79" s="918"/>
      <c r="G79" s="919" t="s">
        <v>611</v>
      </c>
      <c r="H79" s="919"/>
      <c r="I79" s="919"/>
      <c r="J79" s="465"/>
      <c r="K79" s="919" t="s">
        <v>612</v>
      </c>
      <c r="L79" s="919"/>
      <c r="M79" s="919"/>
    </row>
    <row r="80" spans="1:13" ht="15.75">
      <c r="A80" s="450"/>
      <c r="B80" s="450"/>
      <c r="C80" s="919" t="s">
        <v>607</v>
      </c>
      <c r="D80" s="919"/>
      <c r="E80" s="919"/>
      <c r="F80" s="919"/>
      <c r="G80" s="450"/>
      <c r="H80" s="450"/>
      <c r="I80" s="450"/>
      <c r="J80" s="461" t="s">
        <v>607</v>
      </c>
      <c r="K80" s="450"/>
      <c r="L80" s="450"/>
      <c r="M80" s="450"/>
    </row>
    <row r="81" spans="1:13" ht="15.75">
      <c r="A81" s="450" t="s">
        <v>613</v>
      </c>
      <c r="B81" s="450"/>
      <c r="C81" s="450"/>
      <c r="D81" s="450"/>
      <c r="E81" s="450"/>
      <c r="F81" s="450"/>
      <c r="G81" s="450"/>
      <c r="H81" s="450"/>
      <c r="I81" s="450"/>
      <c r="J81" s="450"/>
      <c r="K81" s="450"/>
      <c r="L81" s="450"/>
      <c r="M81" s="450"/>
    </row>
    <row r="82" spans="1:13" ht="15.75">
      <c r="A82" s="450"/>
      <c r="B82" s="450"/>
      <c r="C82" s="450"/>
      <c r="D82" s="450"/>
      <c r="E82" s="450"/>
      <c r="F82" s="450"/>
      <c r="G82" s="450"/>
      <c r="H82" s="450"/>
      <c r="I82" s="450"/>
      <c r="J82" s="450"/>
      <c r="K82" s="450"/>
      <c r="L82" s="450"/>
      <c r="M82" s="450"/>
    </row>
    <row r="83" spans="1:13" ht="15.75">
      <c r="A83" s="922" t="s">
        <v>614</v>
      </c>
      <c r="B83" s="922"/>
      <c r="C83" s="922"/>
      <c r="D83" s="922"/>
      <c r="E83" s="922"/>
      <c r="F83" s="922"/>
      <c r="G83" s="922"/>
      <c r="H83" s="450"/>
      <c r="I83" s="450"/>
      <c r="J83" s="450"/>
      <c r="K83" s="450"/>
      <c r="L83" s="450"/>
      <c r="M83" s="450"/>
    </row>
    <row r="84" spans="1:13" ht="15.75">
      <c r="A84" s="450"/>
      <c r="B84" s="450"/>
      <c r="C84" s="450"/>
      <c r="D84" s="450"/>
      <c r="E84" s="450"/>
      <c r="F84" s="450"/>
      <c r="G84" s="450"/>
      <c r="H84" s="450"/>
      <c r="I84" s="450"/>
      <c r="J84" s="450"/>
      <c r="K84" s="450"/>
      <c r="L84" s="450"/>
      <c r="M84" s="450"/>
    </row>
    <row r="85" spans="1:13" ht="15.75">
      <c r="A85" s="461" t="s">
        <v>604</v>
      </c>
      <c r="B85" s="918"/>
      <c r="C85" s="918"/>
      <c r="D85" s="918"/>
      <c r="E85" s="918"/>
      <c r="F85" s="461" t="s">
        <v>615</v>
      </c>
      <c r="G85" s="918"/>
      <c r="H85" s="918"/>
      <c r="I85" s="461" t="s">
        <v>616</v>
      </c>
      <c r="J85" s="465"/>
      <c r="K85" s="461" t="s">
        <v>617</v>
      </c>
      <c r="L85" s="465"/>
      <c r="M85" s="450"/>
    </row>
    <row r="86" spans="1:13" ht="15.75">
      <c r="A86" s="450"/>
      <c r="B86" s="919" t="s">
        <v>607</v>
      </c>
      <c r="C86" s="919"/>
      <c r="D86" s="919"/>
      <c r="E86" s="919"/>
      <c r="F86" s="450"/>
      <c r="G86" s="921" t="s">
        <v>618</v>
      </c>
      <c r="H86" s="921"/>
      <c r="I86" s="450"/>
      <c r="J86" s="461" t="s">
        <v>619</v>
      </c>
      <c r="K86" s="450"/>
      <c r="L86" s="450" t="s">
        <v>590</v>
      </c>
      <c r="M86" s="450"/>
    </row>
    <row r="87" spans="1:13" ht="15.75">
      <c r="A87" s="450"/>
      <c r="B87" s="450"/>
      <c r="C87" s="450"/>
      <c r="D87" s="450"/>
      <c r="E87" s="450"/>
      <c r="F87" s="450"/>
      <c r="G87" s="450"/>
      <c r="H87" s="450"/>
      <c r="I87" s="450"/>
      <c r="J87" s="450"/>
      <c r="K87" s="450"/>
      <c r="L87" s="450"/>
      <c r="M87" s="450"/>
    </row>
    <row r="88" spans="1:13" ht="15.75">
      <c r="A88" s="920" t="s">
        <v>620</v>
      </c>
      <c r="B88" s="920"/>
      <c r="C88" s="920"/>
      <c r="D88" s="920"/>
      <c r="E88" s="920"/>
      <c r="F88" s="920"/>
      <c r="G88" s="920"/>
      <c r="H88" s="920"/>
      <c r="I88" s="920"/>
      <c r="J88" s="920"/>
      <c r="K88" s="920"/>
      <c r="L88" s="920"/>
      <c r="M88" s="920"/>
    </row>
    <row r="89" spans="1:13" ht="15.75">
      <c r="A89" s="460" t="s">
        <v>621</v>
      </c>
      <c r="B89" s="918"/>
      <c r="C89" s="918"/>
      <c r="D89" s="918"/>
      <c r="E89" s="918"/>
      <c r="F89" s="450" t="s">
        <v>622</v>
      </c>
      <c r="G89" s="450"/>
      <c r="H89" s="450"/>
      <c r="I89" s="450"/>
      <c r="J89" s="465"/>
      <c r="K89" s="450" t="s">
        <v>623</v>
      </c>
      <c r="L89" s="450"/>
      <c r="M89" s="450"/>
    </row>
    <row r="90" spans="1:13" ht="15.75">
      <c r="A90" s="450"/>
      <c r="B90" s="450"/>
      <c r="C90" s="450"/>
      <c r="D90" s="450"/>
      <c r="E90" s="450"/>
      <c r="F90" s="450"/>
      <c r="G90" s="450"/>
      <c r="H90" s="450"/>
      <c r="I90" s="450"/>
      <c r="J90" s="461" t="s">
        <v>624</v>
      </c>
      <c r="K90" s="450"/>
      <c r="L90" s="450"/>
      <c r="M90" s="450"/>
    </row>
    <row r="91" spans="1:13" ht="15.75">
      <c r="A91" s="450"/>
      <c r="B91" s="450"/>
      <c r="C91" s="450"/>
      <c r="D91" s="450"/>
      <c r="E91" s="450"/>
      <c r="F91" s="450"/>
      <c r="G91" s="450"/>
      <c r="H91" s="450"/>
      <c r="I91" s="450"/>
      <c r="J91" s="450"/>
      <c r="K91" s="450"/>
      <c r="L91" s="450"/>
      <c r="M91" s="450"/>
    </row>
    <row r="92" spans="1:13" ht="15.75">
      <c r="A92" s="922" t="s">
        <v>625</v>
      </c>
      <c r="B92" s="922"/>
      <c r="C92" s="922"/>
      <c r="D92" s="922"/>
      <c r="E92" s="922"/>
      <c r="F92" s="922"/>
      <c r="G92" s="922"/>
      <c r="H92" s="450"/>
      <c r="I92" s="450"/>
      <c r="J92" s="450"/>
      <c r="K92" s="450"/>
      <c r="L92" s="450"/>
      <c r="M92" s="450"/>
    </row>
    <row r="93" spans="1:13" ht="15.75">
      <c r="A93" s="450"/>
      <c r="B93" s="450"/>
      <c r="C93" s="450"/>
      <c r="D93" s="450"/>
      <c r="E93" s="450"/>
      <c r="F93" s="450"/>
      <c r="G93" s="450"/>
      <c r="H93" s="450"/>
      <c r="I93" s="450"/>
      <c r="J93" s="450"/>
      <c r="K93" s="450"/>
      <c r="L93" s="450"/>
      <c r="M93" s="450"/>
    </row>
    <row r="94" spans="1:13" ht="15.75">
      <c r="A94" s="461" t="s">
        <v>604</v>
      </c>
      <c r="B94" s="918"/>
      <c r="C94" s="918"/>
      <c r="D94" s="918"/>
      <c r="E94" s="918"/>
      <c r="F94" s="461" t="s">
        <v>615</v>
      </c>
      <c r="G94" s="918"/>
      <c r="H94" s="918"/>
      <c r="I94" s="461" t="s">
        <v>616</v>
      </c>
      <c r="J94" s="465"/>
      <c r="K94" s="461" t="s">
        <v>617</v>
      </c>
      <c r="L94" s="465"/>
      <c r="M94" s="450"/>
    </row>
    <row r="95" spans="1:13" ht="15.75">
      <c r="A95" s="450"/>
      <c r="B95" s="919" t="s">
        <v>607</v>
      </c>
      <c r="C95" s="919"/>
      <c r="D95" s="919"/>
      <c r="E95" s="919"/>
      <c r="F95" s="450"/>
      <c r="G95" s="921" t="s">
        <v>618</v>
      </c>
      <c r="H95" s="921"/>
      <c r="I95" s="450"/>
      <c r="J95" s="461" t="s">
        <v>619</v>
      </c>
      <c r="K95" s="450"/>
      <c r="L95" s="450" t="s">
        <v>590</v>
      </c>
      <c r="M95" s="450"/>
    </row>
    <row r="96" spans="1:13" ht="15.75">
      <c r="A96" s="450"/>
      <c r="B96" s="450"/>
      <c r="C96" s="450"/>
      <c r="D96" s="450"/>
      <c r="E96" s="450"/>
      <c r="F96" s="450"/>
      <c r="G96" s="450"/>
      <c r="H96" s="450"/>
      <c r="I96" s="450"/>
      <c r="J96" s="450"/>
      <c r="K96" s="450"/>
      <c r="L96" s="450"/>
      <c r="M96" s="450"/>
    </row>
    <row r="97" spans="1:13" ht="15.75">
      <c r="A97" s="920" t="s">
        <v>626</v>
      </c>
      <c r="B97" s="920"/>
      <c r="C97" s="920"/>
      <c r="D97" s="920"/>
      <c r="E97" s="920"/>
      <c r="F97" s="920"/>
      <c r="G97" s="920"/>
      <c r="H97" s="920"/>
      <c r="I97" s="920"/>
      <c r="J97" s="920"/>
      <c r="K97" s="920"/>
      <c r="L97" s="920"/>
      <c r="M97" s="920"/>
    </row>
    <row r="98" spans="1:13" ht="15.75">
      <c r="A98" s="467"/>
      <c r="B98" s="634" t="s">
        <v>627</v>
      </c>
      <c r="C98" s="634"/>
      <c r="D98" s="634"/>
      <c r="E98" s="634"/>
      <c r="F98" s="634"/>
      <c r="G98" s="634"/>
      <c r="H98" s="634"/>
      <c r="I98" s="634"/>
      <c r="J98" s="634"/>
      <c r="K98" s="634"/>
      <c r="L98" s="634"/>
      <c r="M98" s="634"/>
    </row>
    <row r="99" spans="1:13" ht="15.75">
      <c r="A99" s="466" t="s">
        <v>618</v>
      </c>
      <c r="B99" s="460"/>
      <c r="C99" s="450"/>
      <c r="D99" s="450"/>
      <c r="E99" s="450"/>
      <c r="F99" s="450"/>
      <c r="G99" s="450"/>
      <c r="H99" s="450"/>
      <c r="I99" s="450"/>
      <c r="J99" s="461"/>
      <c r="K99" s="450"/>
      <c r="L99" s="450"/>
      <c r="M99" s="450"/>
    </row>
    <row r="100" spans="1:13" ht="15.75">
      <c r="A100" s="461"/>
      <c r="B100" s="460"/>
      <c r="C100" s="450"/>
      <c r="D100" s="450"/>
      <c r="E100" s="450"/>
      <c r="F100" s="450"/>
      <c r="G100" s="450"/>
      <c r="H100" s="450"/>
      <c r="I100" s="450"/>
      <c r="J100" s="461"/>
      <c r="K100" s="450"/>
      <c r="L100" s="450"/>
      <c r="M100" s="450"/>
    </row>
    <row r="101" spans="1:13" ht="15.75">
      <c r="A101" s="467"/>
      <c r="B101" s="450" t="s">
        <v>628</v>
      </c>
      <c r="C101" s="450"/>
      <c r="D101" s="450"/>
      <c r="E101" s="450"/>
      <c r="F101" s="450"/>
      <c r="G101" s="918"/>
      <c r="H101" s="918"/>
      <c r="I101" s="450" t="s">
        <v>629</v>
      </c>
      <c r="J101" s="918"/>
      <c r="K101" s="918"/>
      <c r="L101" s="918"/>
      <c r="M101" s="450"/>
    </row>
    <row r="102" spans="1:13" ht="15.75" customHeight="1">
      <c r="A102" s="466" t="s">
        <v>624</v>
      </c>
      <c r="B102" s="460"/>
      <c r="C102" s="450"/>
      <c r="D102" s="450"/>
      <c r="E102" s="450"/>
      <c r="F102" s="450"/>
      <c r="G102" s="921" t="s">
        <v>624</v>
      </c>
      <c r="H102" s="921"/>
      <c r="I102" s="450"/>
      <c r="J102" s="950" t="s">
        <v>630</v>
      </c>
      <c r="K102" s="950"/>
      <c r="L102" s="950"/>
      <c r="M102" s="460"/>
    </row>
    <row r="103" spans="1:13" ht="31.5" customHeight="1">
      <c r="A103" s="461"/>
      <c r="B103" s="460"/>
      <c r="C103" s="450"/>
      <c r="D103" s="450"/>
      <c r="E103" s="450"/>
      <c r="F103" s="450"/>
      <c r="G103" s="461"/>
      <c r="H103" s="461"/>
      <c r="I103" s="450"/>
      <c r="J103" s="924"/>
      <c r="K103" s="924"/>
      <c r="L103" s="924"/>
      <c r="M103" s="460"/>
    </row>
    <row r="104" spans="1:13" ht="15.75">
      <c r="A104" s="461"/>
      <c r="B104" s="460"/>
      <c r="C104" s="450"/>
      <c r="D104" s="450"/>
      <c r="E104" s="450"/>
      <c r="F104" s="450"/>
      <c r="G104" s="461"/>
      <c r="H104" s="461"/>
      <c r="I104" s="450"/>
      <c r="J104" s="468"/>
      <c r="K104" s="460"/>
      <c r="L104" s="460"/>
      <c r="M104" s="460"/>
    </row>
    <row r="105" spans="1:13" ht="35.25" customHeight="1" thickBot="1">
      <c r="A105" s="469"/>
      <c r="B105" s="469"/>
      <c r="C105" s="469"/>
      <c r="D105" s="469"/>
      <c r="E105" s="469"/>
      <c r="F105" s="469"/>
      <c r="G105" s="469"/>
      <c r="H105" s="469"/>
      <c r="I105" s="469"/>
      <c r="J105" s="470"/>
      <c r="K105" s="470"/>
      <c r="L105" s="470"/>
      <c r="M105" s="469"/>
    </row>
    <row r="106" spans="1:13" ht="15.75">
      <c r="A106" s="450"/>
      <c r="B106" s="450"/>
      <c r="C106" s="450"/>
      <c r="D106" s="450"/>
      <c r="E106" s="450"/>
      <c r="F106" s="450"/>
      <c r="G106" s="450"/>
      <c r="H106" s="450"/>
      <c r="I106" s="450"/>
      <c r="J106" s="450"/>
      <c r="K106" s="450"/>
      <c r="L106" s="450"/>
      <c r="M106" s="450"/>
    </row>
    <row r="107" spans="1:13" ht="15.75">
      <c r="A107" s="923" t="s">
        <v>586</v>
      </c>
      <c r="B107" s="923"/>
      <c r="C107" s="923"/>
      <c r="D107" s="923"/>
      <c r="E107" s="923"/>
      <c r="F107" s="923"/>
      <c r="G107" s="923"/>
      <c r="H107" s="923"/>
      <c r="I107" s="923"/>
      <c r="J107" s="923"/>
      <c r="K107" s="923"/>
      <c r="L107" s="923"/>
      <c r="M107" s="457" t="s">
        <v>587</v>
      </c>
    </row>
    <row r="108" spans="1:13" ht="15.75">
      <c r="A108" s="922" t="s">
        <v>631</v>
      </c>
      <c r="B108" s="922"/>
      <c r="C108" s="922"/>
      <c r="D108" s="922"/>
      <c r="E108" s="922"/>
      <c r="F108" s="922"/>
      <c r="G108" s="450"/>
      <c r="H108" s="450"/>
      <c r="I108" s="450"/>
      <c r="J108" s="450"/>
      <c r="K108" s="450"/>
      <c r="L108" s="450"/>
      <c r="M108" s="450"/>
    </row>
    <row r="109" spans="1:13" ht="15.75">
      <c r="A109" s="452"/>
      <c r="B109" s="452"/>
      <c r="C109" s="452"/>
      <c r="D109" s="452"/>
      <c r="E109" s="452"/>
      <c r="F109" s="452"/>
      <c r="G109" s="450"/>
      <c r="H109" s="450"/>
      <c r="I109" s="450"/>
      <c r="J109" s="450"/>
      <c r="K109" s="450"/>
      <c r="L109" s="450"/>
      <c r="M109" s="450"/>
    </row>
    <row r="110" spans="1:13" ht="15.75">
      <c r="A110" s="461" t="s">
        <v>604</v>
      </c>
      <c r="B110" s="918"/>
      <c r="C110" s="918"/>
      <c r="D110" s="918"/>
      <c r="E110" s="918"/>
      <c r="F110" s="461" t="s">
        <v>615</v>
      </c>
      <c r="G110" s="918"/>
      <c r="H110" s="918"/>
      <c r="I110" s="461" t="s">
        <v>616</v>
      </c>
      <c r="J110" s="465"/>
      <c r="K110" s="461" t="s">
        <v>617</v>
      </c>
      <c r="L110" s="465"/>
      <c r="M110" s="450"/>
    </row>
    <row r="111" spans="1:13" ht="15.75">
      <c r="A111" s="450"/>
      <c r="B111" s="919" t="s">
        <v>632</v>
      </c>
      <c r="C111" s="919"/>
      <c r="D111" s="919"/>
      <c r="E111" s="919"/>
      <c r="F111" s="450"/>
      <c r="G111" s="921" t="s">
        <v>618</v>
      </c>
      <c r="H111" s="921"/>
      <c r="I111" s="450"/>
      <c r="J111" s="461" t="s">
        <v>619</v>
      </c>
      <c r="K111" s="450"/>
      <c r="L111" s="450" t="s">
        <v>590</v>
      </c>
      <c r="M111" s="450"/>
    </row>
    <row r="112" spans="1:13" ht="15.75">
      <c r="A112" s="450"/>
      <c r="B112" s="450"/>
      <c r="C112" s="450"/>
      <c r="D112" s="450"/>
      <c r="E112" s="450"/>
      <c r="F112" s="450"/>
      <c r="G112" s="450"/>
      <c r="H112" s="450"/>
      <c r="I112" s="450"/>
      <c r="J112" s="450"/>
      <c r="K112" s="450"/>
      <c r="L112" s="450"/>
      <c r="M112" s="450"/>
    </row>
    <row r="113" spans="1:13" ht="15.75">
      <c r="A113" s="450" t="s">
        <v>633</v>
      </c>
      <c r="B113" s="460"/>
      <c r="C113" s="460"/>
      <c r="D113" s="460"/>
      <c r="E113" s="460"/>
      <c r="F113" s="460"/>
      <c r="G113" s="460"/>
      <c r="H113" s="460"/>
      <c r="I113" s="460"/>
      <c r="J113" s="952"/>
      <c r="K113" s="952"/>
      <c r="L113" s="952"/>
      <c r="M113" s="460"/>
    </row>
    <row r="114" spans="1:13" ht="15.75">
      <c r="A114" s="450"/>
      <c r="B114" s="460"/>
      <c r="C114" s="460"/>
      <c r="D114" s="460"/>
      <c r="E114" s="460"/>
      <c r="F114" s="460"/>
      <c r="G114" s="460"/>
      <c r="H114" s="460"/>
      <c r="I114" s="460"/>
      <c r="J114" s="953" t="s">
        <v>634</v>
      </c>
      <c r="K114" s="921"/>
      <c r="L114" s="921"/>
      <c r="M114" s="460"/>
    </row>
    <row r="115" spans="1:13" ht="15.75">
      <c r="A115" s="461" t="s">
        <v>615</v>
      </c>
      <c r="B115" s="467"/>
      <c r="C115" s="920" t="s">
        <v>635</v>
      </c>
      <c r="D115" s="920"/>
      <c r="E115" s="920"/>
      <c r="F115" s="920"/>
      <c r="G115" s="920"/>
      <c r="H115" s="920"/>
      <c r="I115" s="920"/>
      <c r="J115" s="920"/>
      <c r="K115" s="920"/>
      <c r="L115" s="920"/>
      <c r="M115" s="920"/>
    </row>
    <row r="116" spans="1:13" ht="15.75">
      <c r="A116" s="471"/>
      <c r="B116" s="634"/>
      <c r="C116" s="634"/>
      <c r="D116" s="634"/>
      <c r="E116" s="634"/>
      <c r="F116" s="634"/>
      <c r="G116" s="634"/>
      <c r="H116" s="634"/>
      <c r="I116" s="634"/>
      <c r="J116" s="634"/>
      <c r="K116" s="634"/>
      <c r="L116" s="634"/>
      <c r="M116" s="634"/>
    </row>
    <row r="117" spans="1:13" ht="15.75">
      <c r="A117" s="467"/>
      <c r="B117" s="920" t="s">
        <v>628</v>
      </c>
      <c r="C117" s="920"/>
      <c r="D117" s="920"/>
      <c r="E117" s="920"/>
      <c r="F117" s="920"/>
      <c r="G117" s="918"/>
      <c r="H117" s="918"/>
      <c r="I117" s="450" t="s">
        <v>629</v>
      </c>
      <c r="J117" s="918"/>
      <c r="K117" s="918"/>
      <c r="L117" s="918"/>
      <c r="M117" s="450"/>
    </row>
    <row r="118" spans="1:13" ht="15.75">
      <c r="A118" s="466" t="s">
        <v>624</v>
      </c>
      <c r="B118" s="460"/>
      <c r="C118" s="450"/>
      <c r="D118" s="450"/>
      <c r="E118" s="450"/>
      <c r="F118" s="450"/>
      <c r="G118" s="921" t="s">
        <v>624</v>
      </c>
      <c r="H118" s="921"/>
      <c r="I118" s="450"/>
      <c r="J118" s="950" t="s">
        <v>630</v>
      </c>
      <c r="K118" s="950"/>
      <c r="L118" s="950"/>
      <c r="M118" s="460"/>
    </row>
    <row r="119" spans="1:13" ht="15.75">
      <c r="A119" s="461"/>
      <c r="B119" s="460"/>
      <c r="C119" s="450"/>
      <c r="D119" s="450"/>
      <c r="E119" s="450"/>
      <c r="F119" s="450"/>
      <c r="G119" s="461"/>
      <c r="H119" s="461"/>
      <c r="I119" s="450"/>
      <c r="J119" s="924"/>
      <c r="K119" s="924"/>
      <c r="L119" s="924"/>
      <c r="M119" s="460"/>
    </row>
    <row r="120" spans="1:13" ht="16.5" thickBot="1">
      <c r="A120" s="955"/>
      <c r="B120" s="955"/>
      <c r="C120" s="955"/>
      <c r="D120" s="955"/>
      <c r="E120" s="955"/>
      <c r="F120" s="955"/>
      <c r="G120" s="955"/>
      <c r="H120" s="955"/>
      <c r="I120" s="955"/>
      <c r="J120" s="955"/>
      <c r="K120" s="955"/>
      <c r="L120" s="955"/>
      <c r="M120" s="955"/>
    </row>
    <row r="121" spans="1:13" ht="15.75">
      <c r="A121" s="450"/>
      <c r="B121" s="450"/>
      <c r="C121" s="450"/>
      <c r="D121" s="450"/>
      <c r="E121" s="450"/>
      <c r="F121" s="450"/>
      <c r="G121" s="450"/>
      <c r="H121" s="450"/>
      <c r="I121" s="450"/>
      <c r="J121" s="450"/>
      <c r="K121" s="450"/>
      <c r="L121" s="450"/>
      <c r="M121" s="450"/>
    </row>
    <row r="122" spans="1:13" ht="15.75">
      <c r="A122" s="920" t="s">
        <v>636</v>
      </c>
      <c r="B122" s="920"/>
      <c r="C122" s="920"/>
      <c r="D122" s="920"/>
      <c r="E122" s="920"/>
      <c r="F122" s="920"/>
      <c r="G122" s="920"/>
      <c r="H122" s="920"/>
      <c r="I122" s="920"/>
      <c r="J122" s="450"/>
      <c r="K122" s="450"/>
      <c r="L122" s="450"/>
      <c r="M122" s="450"/>
    </row>
    <row r="123" spans="1:13" ht="15.75">
      <c r="A123" s="450"/>
      <c r="B123" s="450"/>
      <c r="C123" s="450"/>
      <c r="D123" s="450"/>
      <c r="E123" s="450"/>
      <c r="F123" s="450"/>
      <c r="G123" s="450"/>
      <c r="H123" s="450"/>
      <c r="I123" s="450"/>
      <c r="J123" s="450"/>
      <c r="K123" s="450"/>
      <c r="L123" s="450"/>
      <c r="M123" s="450"/>
    </row>
    <row r="124" spans="1:13" ht="15.75">
      <c r="A124" s="450" t="s">
        <v>637</v>
      </c>
      <c r="B124" s="956"/>
      <c r="C124" s="956"/>
      <c r="D124" s="956"/>
      <c r="E124" s="956"/>
      <c r="F124" s="956"/>
      <c r="G124" s="956"/>
      <c r="H124" s="956"/>
      <c r="I124" s="956"/>
      <c r="J124" s="956"/>
      <c r="K124" s="450"/>
      <c r="L124" s="450"/>
      <c r="M124" s="450"/>
    </row>
    <row r="125" spans="1:13" ht="15.75">
      <c r="A125" s="450"/>
      <c r="B125" s="921" t="s">
        <v>638</v>
      </c>
      <c r="C125" s="921"/>
      <c r="D125" s="921"/>
      <c r="E125" s="921"/>
      <c r="F125" s="921"/>
      <c r="G125" s="921"/>
      <c r="H125" s="921"/>
      <c r="I125" s="921"/>
      <c r="J125" s="921"/>
      <c r="K125" s="450"/>
      <c r="L125" s="450"/>
      <c r="M125" s="450"/>
    </row>
    <row r="126" spans="1:13" ht="15.75">
      <c r="A126" s="450"/>
      <c r="B126" s="450"/>
      <c r="C126" s="450"/>
      <c r="D126" s="450"/>
      <c r="E126" s="450"/>
      <c r="F126" s="450"/>
      <c r="G126" s="450"/>
      <c r="H126" s="450"/>
      <c r="I126" s="450"/>
      <c r="J126" s="450"/>
      <c r="K126" s="450"/>
      <c r="L126" s="450"/>
      <c r="M126" s="450"/>
    </row>
    <row r="127" spans="1:13" ht="15.75">
      <c r="A127" s="450"/>
      <c r="B127" s="450"/>
      <c r="C127" s="450"/>
      <c r="D127" s="450"/>
      <c r="E127" s="450"/>
      <c r="F127" s="450"/>
      <c r="G127" s="450"/>
      <c r="H127" s="450"/>
      <c r="I127" s="450"/>
      <c r="J127" s="450"/>
      <c r="K127" s="450"/>
      <c r="L127" s="450"/>
      <c r="M127" s="450"/>
    </row>
    <row r="128" spans="1:13" ht="15.75">
      <c r="A128" s="450"/>
      <c r="B128" s="450"/>
      <c r="C128" s="450"/>
      <c r="D128" s="450"/>
      <c r="E128" s="450"/>
      <c r="F128" s="450"/>
      <c r="G128" s="450"/>
      <c r="H128" s="450"/>
      <c r="I128" s="450"/>
      <c r="J128" s="450"/>
      <c r="K128" s="450"/>
      <c r="L128" s="450"/>
      <c r="M128" s="450"/>
    </row>
    <row r="129" spans="1:13" ht="15.75">
      <c r="A129" s="450"/>
      <c r="B129" s="450"/>
      <c r="C129" s="450"/>
      <c r="D129" s="450"/>
      <c r="E129" s="450"/>
      <c r="F129" s="450"/>
      <c r="G129" s="450"/>
      <c r="H129" s="450"/>
      <c r="I129" s="450"/>
      <c r="J129" s="450"/>
      <c r="K129" s="450"/>
      <c r="L129" s="450"/>
      <c r="M129" s="450"/>
    </row>
    <row r="130" spans="1:13" ht="15.75">
      <c r="A130" s="450"/>
      <c r="B130" s="450"/>
      <c r="C130" s="450"/>
      <c r="D130" s="450"/>
      <c r="E130" s="450"/>
      <c r="F130" s="450"/>
      <c r="G130" s="450"/>
      <c r="H130" s="450"/>
      <c r="I130" s="450"/>
      <c r="J130" s="450"/>
      <c r="K130" s="450"/>
      <c r="L130" s="450"/>
      <c r="M130" s="450"/>
    </row>
    <row r="131" spans="1:13" ht="15.75">
      <c r="A131" s="450"/>
      <c r="B131" s="450"/>
      <c r="C131" s="450"/>
      <c r="D131" s="450"/>
      <c r="E131" s="450"/>
      <c r="F131" s="450"/>
      <c r="G131" s="450"/>
      <c r="H131" s="450"/>
      <c r="I131" s="450"/>
      <c r="J131" s="450"/>
      <c r="K131" s="450"/>
      <c r="L131" s="450"/>
      <c r="M131" s="450"/>
    </row>
    <row r="132" spans="1:13" ht="15.75">
      <c r="A132" s="450"/>
      <c r="B132" s="450"/>
      <c r="C132" s="450"/>
      <c r="D132" s="450"/>
      <c r="E132" s="450"/>
      <c r="F132" s="450"/>
      <c r="G132" s="450"/>
      <c r="H132" s="450"/>
      <c r="I132" s="450"/>
      <c r="J132" s="450"/>
      <c r="K132" s="450"/>
      <c r="L132" s="450"/>
      <c r="M132" s="450"/>
    </row>
    <row r="133" spans="1:13" ht="15.75">
      <c r="A133" s="450"/>
      <c r="B133" s="450"/>
      <c r="C133" s="450"/>
      <c r="D133" s="450"/>
      <c r="E133" s="450"/>
      <c r="F133" s="450"/>
      <c r="G133" s="450"/>
      <c r="H133" s="450"/>
      <c r="I133" s="450"/>
      <c r="J133" s="450"/>
      <c r="K133" s="450"/>
      <c r="L133" s="450"/>
      <c r="M133" s="450"/>
    </row>
    <row r="134" spans="1:13" ht="15.75">
      <c r="A134" s="450"/>
      <c r="B134" s="450"/>
      <c r="C134" s="450"/>
      <c r="D134" s="450"/>
      <c r="E134" s="450"/>
      <c r="F134" s="450"/>
      <c r="G134" s="450"/>
      <c r="H134" s="450"/>
      <c r="I134" s="450"/>
      <c r="J134" s="450"/>
      <c r="K134" s="450"/>
      <c r="L134" s="450"/>
      <c r="M134" s="450"/>
    </row>
    <row r="135" spans="1:13" ht="15.75">
      <c r="A135" s="450"/>
      <c r="B135" s="450"/>
      <c r="C135" s="450"/>
      <c r="D135" s="450"/>
      <c r="E135" s="450"/>
      <c r="F135" s="450"/>
      <c r="G135" s="450"/>
      <c r="H135" s="450"/>
      <c r="I135" s="450"/>
      <c r="J135" s="450"/>
      <c r="K135" s="450"/>
      <c r="L135" s="450"/>
      <c r="M135" s="450"/>
    </row>
    <row r="136" spans="1:13" ht="15.75">
      <c r="A136" s="450"/>
      <c r="B136" s="450"/>
      <c r="C136" s="450"/>
      <c r="D136" s="450"/>
      <c r="E136" s="450"/>
      <c r="F136" s="450"/>
      <c r="G136" s="450"/>
      <c r="H136" s="450"/>
      <c r="I136" s="450"/>
      <c r="J136" s="450"/>
      <c r="K136" s="450"/>
      <c r="L136" s="450"/>
      <c r="M136" s="450"/>
    </row>
    <row r="137" spans="1:13" ht="15.75">
      <c r="A137" s="450"/>
      <c r="B137" s="450"/>
      <c r="C137" s="450"/>
      <c r="D137" s="450"/>
      <c r="E137" s="450"/>
      <c r="F137" s="450"/>
      <c r="G137" s="450"/>
      <c r="H137" s="450"/>
      <c r="I137" s="450"/>
      <c r="J137" s="450"/>
      <c r="K137" s="450"/>
      <c r="L137" s="450"/>
      <c r="M137" s="450"/>
    </row>
    <row r="138" spans="1:13" ht="15.75">
      <c r="A138" s="450"/>
      <c r="B138" s="450"/>
      <c r="C138" s="450"/>
      <c r="D138" s="450"/>
      <c r="E138" s="450"/>
      <c r="F138" s="450"/>
      <c r="G138" s="450"/>
      <c r="H138" s="450"/>
      <c r="I138" s="450"/>
      <c r="J138" s="450"/>
      <c r="K138" s="450"/>
      <c r="L138" s="450"/>
      <c r="M138" s="450"/>
    </row>
    <row r="139" spans="1:13" ht="15.75">
      <c r="A139" s="450"/>
      <c r="B139" s="450"/>
      <c r="C139" s="450"/>
      <c r="D139" s="450"/>
      <c r="E139" s="450"/>
      <c r="F139" s="450"/>
      <c r="G139" s="450"/>
      <c r="H139" s="450"/>
      <c r="I139" s="450"/>
      <c r="J139" s="450"/>
      <c r="K139" s="450"/>
      <c r="L139" s="450"/>
      <c r="M139" s="450"/>
    </row>
    <row r="140" spans="1:13" ht="15.75">
      <c r="A140" s="450"/>
      <c r="B140" s="450"/>
      <c r="C140" s="450"/>
      <c r="D140" s="450"/>
      <c r="E140" s="450"/>
      <c r="F140" s="450"/>
      <c r="G140" s="450"/>
      <c r="H140" s="450"/>
      <c r="I140" s="450"/>
      <c r="J140" s="450"/>
      <c r="K140" s="450"/>
      <c r="L140" s="450"/>
      <c r="M140" s="450"/>
    </row>
    <row r="141" spans="1:13" ht="15.75">
      <c r="A141" s="450"/>
      <c r="B141" s="450"/>
      <c r="C141" s="450"/>
      <c r="D141" s="450"/>
      <c r="E141" s="450"/>
      <c r="F141" s="450"/>
      <c r="G141" s="450"/>
      <c r="H141" s="450"/>
      <c r="I141" s="450"/>
      <c r="J141" s="450"/>
      <c r="K141" s="450"/>
      <c r="L141" s="450"/>
      <c r="M141" s="450"/>
    </row>
    <row r="142" spans="1:13" ht="15.75">
      <c r="A142" s="450"/>
      <c r="B142" s="450"/>
      <c r="C142" s="450"/>
      <c r="D142" s="450"/>
      <c r="E142" s="450"/>
      <c r="F142" s="450"/>
      <c r="G142" s="450"/>
      <c r="H142" s="450"/>
      <c r="I142" s="450"/>
      <c r="J142" s="450"/>
      <c r="K142" s="450"/>
      <c r="L142" s="450"/>
      <c r="M142" s="450"/>
    </row>
    <row r="143" spans="1:13" ht="15.75">
      <c r="A143" s="450"/>
      <c r="B143" s="450"/>
      <c r="C143" s="450"/>
      <c r="D143" s="450"/>
      <c r="E143" s="450"/>
      <c r="F143" s="450"/>
      <c r="G143" s="450"/>
      <c r="H143" s="450"/>
      <c r="I143" s="450"/>
      <c r="J143" s="450"/>
      <c r="K143" s="450"/>
      <c r="L143" s="450"/>
      <c r="M143" s="450"/>
    </row>
    <row r="144" spans="1:13" ht="16.5" thickBot="1">
      <c r="A144" s="469"/>
      <c r="B144" s="469"/>
      <c r="C144" s="469"/>
      <c r="D144" s="469"/>
      <c r="E144" s="469"/>
      <c r="F144" s="469"/>
      <c r="G144" s="469"/>
      <c r="H144" s="469"/>
      <c r="I144" s="469"/>
      <c r="J144" s="469"/>
      <c r="K144" s="469"/>
      <c r="L144" s="469"/>
      <c r="M144" s="469"/>
    </row>
    <row r="145" spans="1:13" ht="15.75">
      <c r="A145" s="919" t="s">
        <v>494</v>
      </c>
      <c r="B145" s="919"/>
      <c r="C145" s="919"/>
      <c r="D145" s="919"/>
      <c r="E145" s="919"/>
      <c r="F145" s="919"/>
      <c r="G145" s="919"/>
      <c r="H145" s="919"/>
      <c r="I145" s="919"/>
      <c r="J145" s="919"/>
      <c r="K145" s="919"/>
      <c r="L145" s="919"/>
      <c r="M145" s="919"/>
    </row>
    <row r="146" spans="1:13" ht="15.75">
      <c r="A146" s="450"/>
      <c r="B146" s="450"/>
      <c r="C146" s="450"/>
      <c r="D146" s="450"/>
      <c r="E146" s="450"/>
      <c r="F146" s="450"/>
      <c r="G146" s="450"/>
      <c r="H146" s="450"/>
      <c r="I146" s="450"/>
      <c r="J146" s="450"/>
      <c r="K146" s="450"/>
      <c r="L146" s="450"/>
      <c r="M146" s="462" t="s">
        <v>639</v>
      </c>
    </row>
  </sheetData>
  <sheetProtection password="CCA6" sheet="1" selectLockedCells="1"/>
  <mergeCells count="147">
    <mergeCell ref="B117:F117"/>
    <mergeCell ref="A120:M120"/>
    <mergeCell ref="A122:I122"/>
    <mergeCell ref="B124:J124"/>
    <mergeCell ref="B125:J125"/>
    <mergeCell ref="B116:M116"/>
    <mergeCell ref="G117:H117"/>
    <mergeCell ref="J117:L117"/>
    <mergeCell ref="G118:H118"/>
    <mergeCell ref="J118:L119"/>
    <mergeCell ref="A47:K47"/>
    <mergeCell ref="A92:G92"/>
    <mergeCell ref="B94:E94"/>
    <mergeCell ref="G94:H94"/>
    <mergeCell ref="B95:E95"/>
    <mergeCell ref="G95:H95"/>
    <mergeCell ref="E58:F58"/>
    <mergeCell ref="K59:M59"/>
    <mergeCell ref="B61:J61"/>
    <mergeCell ref="J113:L113"/>
    <mergeCell ref="J114:L114"/>
    <mergeCell ref="C115:M115"/>
    <mergeCell ref="G101:H101"/>
    <mergeCell ref="H7:M7"/>
    <mergeCell ref="A9:M9"/>
    <mergeCell ref="A15:M15"/>
    <mergeCell ref="B16:M16"/>
    <mergeCell ref="A74:B74"/>
    <mergeCell ref="B17:I17"/>
    <mergeCell ref="K21:M21"/>
    <mergeCell ref="H21:J21"/>
    <mergeCell ref="J102:L103"/>
    <mergeCell ref="K19:L19"/>
    <mergeCell ref="K17:L17"/>
    <mergeCell ref="A18:M18"/>
    <mergeCell ref="A20:M20"/>
    <mergeCell ref="G42:I42"/>
    <mergeCell ref="G43:I43"/>
    <mergeCell ref="A54:L54"/>
    <mergeCell ref="K61:M61"/>
    <mergeCell ref="L51:M51"/>
    <mergeCell ref="A1:M1"/>
    <mergeCell ref="A2:M2"/>
    <mergeCell ref="A5:B5"/>
    <mergeCell ref="E7:G7"/>
    <mergeCell ref="B7:D7"/>
    <mergeCell ref="A3:M3"/>
    <mergeCell ref="A6:B6"/>
    <mergeCell ref="B21:G21"/>
    <mergeCell ref="H6:M6"/>
    <mergeCell ref="B26:M26"/>
    <mergeCell ref="C46:F46"/>
    <mergeCell ref="B8:D8"/>
    <mergeCell ref="H8:M8"/>
    <mergeCell ref="C5:M5"/>
    <mergeCell ref="A10:M14"/>
    <mergeCell ref="A23:M23"/>
    <mergeCell ref="H22:J22"/>
    <mergeCell ref="B19:I19"/>
    <mergeCell ref="A46:B46"/>
    <mergeCell ref="C42:F42"/>
    <mergeCell ref="C43:F43"/>
    <mergeCell ref="A4:M4"/>
    <mergeCell ref="B56:L56"/>
    <mergeCell ref="B57:D57"/>
    <mergeCell ref="E57:F57"/>
    <mergeCell ref="K57:M57"/>
    <mergeCell ref="C44:F44"/>
    <mergeCell ref="C45:F45"/>
    <mergeCell ref="G46:I46"/>
    <mergeCell ref="K42:L42"/>
    <mergeCell ref="K43:L43"/>
    <mergeCell ref="K44:L44"/>
    <mergeCell ref="K45:L45"/>
    <mergeCell ref="K46:L46"/>
    <mergeCell ref="A42:B42"/>
    <mergeCell ref="A43:B43"/>
    <mergeCell ref="A44:B44"/>
    <mergeCell ref="A45:B45"/>
    <mergeCell ref="G44:I44"/>
    <mergeCell ref="G45:I45"/>
    <mergeCell ref="C41:F41"/>
    <mergeCell ref="G41:I41"/>
    <mergeCell ref="K41:L41"/>
    <mergeCell ref="A40:B40"/>
    <mergeCell ref="C40:F40"/>
    <mergeCell ref="G40:I40"/>
    <mergeCell ref="K40:L40"/>
    <mergeCell ref="A24:M24"/>
    <mergeCell ref="B110:E110"/>
    <mergeCell ref="G110:H110"/>
    <mergeCell ref="F68:G68"/>
    <mergeCell ref="J28:K28"/>
    <mergeCell ref="J29:K29"/>
    <mergeCell ref="J30:K30"/>
    <mergeCell ref="A37:H37"/>
    <mergeCell ref="A38:M38"/>
    <mergeCell ref="A41:B41"/>
    <mergeCell ref="J31:K31"/>
    <mergeCell ref="J32:K32"/>
    <mergeCell ref="J33:K33"/>
    <mergeCell ref="C28:I28"/>
    <mergeCell ref="C29:I29"/>
    <mergeCell ref="C30:I30"/>
    <mergeCell ref="C31:I31"/>
    <mergeCell ref="C32:I32"/>
    <mergeCell ref="C33:I33"/>
    <mergeCell ref="F76:H76"/>
    <mergeCell ref="B63:J63"/>
    <mergeCell ref="K63:M63"/>
    <mergeCell ref="K65:M65"/>
    <mergeCell ref="K70:M70"/>
    <mergeCell ref="H65:I65"/>
    <mergeCell ref="H66:I66"/>
    <mergeCell ref="C67:J67"/>
    <mergeCell ref="K68:M68"/>
    <mergeCell ref="D68:E68"/>
    <mergeCell ref="A83:G83"/>
    <mergeCell ref="H68:I68"/>
    <mergeCell ref="A78:M78"/>
    <mergeCell ref="A79:B79"/>
    <mergeCell ref="C79:F79"/>
    <mergeCell ref="H69:I69"/>
    <mergeCell ref="C70:J70"/>
    <mergeCell ref="A72:E72"/>
    <mergeCell ref="B76:E76"/>
    <mergeCell ref="B77:E77"/>
    <mergeCell ref="B85:E85"/>
    <mergeCell ref="B86:E86"/>
    <mergeCell ref="G85:H85"/>
    <mergeCell ref="G86:H86"/>
    <mergeCell ref="A88:M88"/>
    <mergeCell ref="I76:J76"/>
    <mergeCell ref="I77:J77"/>
    <mergeCell ref="C80:F80"/>
    <mergeCell ref="G79:I79"/>
    <mergeCell ref="K79:M79"/>
    <mergeCell ref="B89:E89"/>
    <mergeCell ref="A145:M145"/>
    <mergeCell ref="A97:M97"/>
    <mergeCell ref="B98:M98"/>
    <mergeCell ref="B111:E111"/>
    <mergeCell ref="G111:H111"/>
    <mergeCell ref="A108:F108"/>
    <mergeCell ref="A107:L107"/>
    <mergeCell ref="G102:H102"/>
    <mergeCell ref="J101:L101"/>
  </mergeCells>
  <printOptions/>
  <pageMargins left="0.699999988079071" right="0.699999988079071" top="0.75" bottom="0.75" header="0.30000001192092896" footer="0.30000001192092896"/>
  <pageSetup errors="blank" fitToHeight="2" fitToWidth="0" horizontalDpi="300" verticalDpi="300" orientation="portrait" scale="55"/>
  <headerFooter>
    <oddHeader>&amp;L&amp;D     &amp;T&amp;R
</oddHeader>
  </headerFooter>
  <rowBreaks count="1" manualBreakCount="1">
    <brk id="71" max="255" man="1"/>
  </rowBreaks>
  <colBreaks count="1" manualBreakCount="1">
    <brk id="14"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3" customWidth="1"/>
    <col min="2" max="2" width="11" style="3" customWidth="1"/>
    <col min="3" max="3" width="12.33203125" style="3" customWidth="1"/>
    <col min="4" max="4" width="10.16015625" style="3" customWidth="1"/>
    <col min="5" max="5" width="7" style="3" customWidth="1"/>
    <col min="6" max="6" width="21" style="3" customWidth="1"/>
    <col min="7" max="7" width="20.16015625" style="3" customWidth="1"/>
    <col min="8" max="8" width="15" style="3" customWidth="1"/>
    <col min="9" max="9" width="15.66015625" style="3" customWidth="1"/>
    <col min="10" max="16384" width="9.33203125" style="3" customWidth="1"/>
  </cols>
  <sheetData>
    <row r="1" spans="1:9" ht="12.75">
      <c r="A1" s="958" t="s">
        <v>640</v>
      </c>
      <c r="B1" s="958"/>
      <c r="C1" s="958"/>
      <c r="D1" s="958"/>
      <c r="E1" s="958"/>
      <c r="F1" s="958"/>
      <c r="G1" s="958"/>
      <c r="H1" s="958"/>
      <c r="I1" s="958"/>
    </row>
    <row r="2" spans="1:9" ht="30">
      <c r="A2" s="945" t="s">
        <v>641</v>
      </c>
      <c r="B2" s="945"/>
      <c r="C2" s="945"/>
      <c r="D2" s="945"/>
      <c r="E2" s="945"/>
      <c r="F2" s="945"/>
      <c r="G2" s="945"/>
      <c r="H2" s="945"/>
      <c r="I2" s="945"/>
    </row>
    <row r="3" spans="1:9" ht="14.25">
      <c r="A3" s="959"/>
      <c r="B3" s="959"/>
      <c r="C3" s="959"/>
      <c r="D3" s="959"/>
      <c r="E3" s="959"/>
      <c r="F3" s="959"/>
      <c r="G3" s="959"/>
      <c r="H3" s="959"/>
      <c r="I3" s="959"/>
    </row>
    <row r="4" spans="1:9" ht="12.75">
      <c r="A4" s="960"/>
      <c r="B4" s="960"/>
      <c r="C4" s="960"/>
      <c r="D4" s="960"/>
      <c r="E4" s="960"/>
      <c r="F4" s="960"/>
      <c r="G4" s="960"/>
      <c r="H4" s="960"/>
      <c r="I4" s="960"/>
    </row>
    <row r="5" spans="1:9" ht="15">
      <c r="A5" s="473" t="s">
        <v>604</v>
      </c>
      <c r="B5" s="961" t="str">
        <f>(eff_desc)</f>
        <v>HBO-BOOKER HOSPITAL DISTRICT (2021)</v>
      </c>
      <c r="C5" s="961"/>
      <c r="D5" s="957" t="s">
        <v>642</v>
      </c>
      <c r="E5" s="957"/>
      <c r="F5" s="957"/>
      <c r="G5" s="957"/>
      <c r="H5" s="957"/>
      <c r="I5" s="957"/>
    </row>
    <row r="6" spans="1:9" ht="15">
      <c r="A6" s="957" t="s">
        <v>643</v>
      </c>
      <c r="B6" s="957"/>
      <c r="C6" s="957"/>
      <c r="D6" s="957"/>
      <c r="E6" s="957"/>
      <c r="F6" s="957"/>
      <c r="G6" s="962"/>
      <c r="H6" s="962"/>
      <c r="I6" s="473" t="s">
        <v>644</v>
      </c>
    </row>
    <row r="7" spans="1:9" ht="15">
      <c r="A7" s="957" t="s">
        <v>645</v>
      </c>
      <c r="B7" s="957"/>
      <c r="C7" s="957"/>
      <c r="D7" s="957"/>
      <c r="E7" s="957"/>
      <c r="F7" s="957"/>
      <c r="G7" s="957"/>
      <c r="H7" s="957"/>
      <c r="I7" s="957"/>
    </row>
    <row r="8" spans="1:9" ht="15">
      <c r="A8" s="957" t="s">
        <v>646</v>
      </c>
      <c r="B8" s="957"/>
      <c r="C8" s="957"/>
      <c r="D8" s="957"/>
      <c r="E8" s="957"/>
      <c r="F8" s="957"/>
      <c r="G8" s="957"/>
      <c r="H8" s="957"/>
      <c r="I8" s="957"/>
    </row>
    <row r="9" spans="1:9" ht="15">
      <c r="A9" s="957" t="s">
        <v>647</v>
      </c>
      <c r="B9" s="957"/>
      <c r="C9" s="957"/>
      <c r="D9" s="957"/>
      <c r="E9" s="957"/>
      <c r="F9" s="957"/>
      <c r="G9" s="957"/>
      <c r="H9" s="957"/>
      <c r="I9" s="957"/>
    </row>
    <row r="10" spans="1:9" ht="15">
      <c r="A10" s="957" t="s">
        <v>648</v>
      </c>
      <c r="B10" s="957"/>
      <c r="C10" s="957"/>
      <c r="D10" s="957"/>
      <c r="E10" s="957"/>
      <c r="F10" s="957"/>
      <c r="G10" s="957"/>
      <c r="H10" s="957"/>
      <c r="I10" s="957"/>
    </row>
    <row r="11" spans="1:9" ht="15">
      <c r="A11" s="957"/>
      <c r="B11" s="957"/>
      <c r="C11" s="957"/>
      <c r="D11" s="957"/>
      <c r="E11" s="957"/>
      <c r="F11" s="957"/>
      <c r="G11" s="957"/>
      <c r="H11" s="957"/>
      <c r="I11" s="957"/>
    </row>
    <row r="12" spans="1:9" ht="15">
      <c r="A12" s="957" t="s">
        <v>649</v>
      </c>
      <c r="B12" s="957"/>
      <c r="C12" s="957"/>
      <c r="D12" s="957"/>
      <c r="E12" s="957"/>
      <c r="F12" s="476"/>
      <c r="G12" s="477" t="s">
        <v>650</v>
      </c>
      <c r="H12" s="962"/>
      <c r="I12" s="962"/>
    </row>
    <row r="13" spans="1:9" ht="15">
      <c r="A13" s="957" t="s">
        <v>651</v>
      </c>
      <c r="B13" s="957"/>
      <c r="C13" s="957"/>
      <c r="D13" s="957"/>
      <c r="E13" s="957"/>
      <c r="F13" s="478"/>
      <c r="G13" s="477" t="s">
        <v>650</v>
      </c>
      <c r="H13" s="963"/>
      <c r="I13" s="963"/>
    </row>
    <row r="14" spans="1:9" ht="15">
      <c r="A14" s="957" t="s">
        <v>652</v>
      </c>
      <c r="B14" s="957"/>
      <c r="C14" s="957"/>
      <c r="D14" s="957"/>
      <c r="E14" s="957"/>
      <c r="F14" s="957"/>
      <c r="G14" s="957"/>
      <c r="H14" s="957"/>
      <c r="I14" s="957"/>
    </row>
    <row r="15" spans="1:9" ht="15">
      <c r="A15" s="957"/>
      <c r="B15" s="957"/>
      <c r="C15" s="957"/>
      <c r="D15" s="957"/>
      <c r="E15" s="957"/>
      <c r="F15" s="957"/>
      <c r="G15" s="957"/>
      <c r="H15" s="957"/>
      <c r="I15" s="957"/>
    </row>
    <row r="16" spans="1:9" ht="15">
      <c r="A16" s="473" t="s">
        <v>653</v>
      </c>
      <c r="B16" s="962"/>
      <c r="C16" s="962"/>
      <c r="D16" s="962"/>
      <c r="E16" s="962"/>
      <c r="F16" s="962"/>
      <c r="G16" s="962"/>
      <c r="H16" s="962"/>
      <c r="I16" s="962"/>
    </row>
    <row r="17" spans="1:9" ht="15">
      <c r="A17" s="473" t="s">
        <v>654</v>
      </c>
      <c r="B17" s="473"/>
      <c r="C17" s="963"/>
      <c r="D17" s="963"/>
      <c r="E17" s="963"/>
      <c r="F17" s="963"/>
      <c r="G17" s="963"/>
      <c r="H17" s="963"/>
      <c r="I17" s="963"/>
    </row>
    <row r="18" spans="1:9" ht="15">
      <c r="A18" s="473" t="s">
        <v>655</v>
      </c>
      <c r="B18" s="473"/>
      <c r="C18" s="473"/>
      <c r="D18" s="963"/>
      <c r="E18" s="963"/>
      <c r="F18" s="963"/>
      <c r="G18" s="963"/>
      <c r="H18" s="963"/>
      <c r="I18" s="963"/>
    </row>
    <row r="19" spans="1:9" ht="15">
      <c r="A19" s="473" t="s">
        <v>656</v>
      </c>
      <c r="B19" s="473"/>
      <c r="C19" s="962"/>
      <c r="D19" s="962"/>
      <c r="E19" s="962"/>
      <c r="F19" s="962"/>
      <c r="G19" s="962"/>
      <c r="H19" s="962"/>
      <c r="I19" s="962"/>
    </row>
    <row r="20" spans="1:9" ht="15">
      <c r="A20" s="957"/>
      <c r="B20" s="957"/>
      <c r="C20" s="957"/>
      <c r="D20" s="957"/>
      <c r="E20" s="957"/>
      <c r="F20" s="957"/>
      <c r="G20" s="957"/>
      <c r="H20" s="957"/>
      <c r="I20" s="957"/>
    </row>
    <row r="21" spans="1:9" ht="15">
      <c r="A21" s="957" t="s">
        <v>657</v>
      </c>
      <c r="B21" s="957"/>
      <c r="C21" s="957"/>
      <c r="D21" s="957"/>
      <c r="E21" s="957"/>
      <c r="F21" s="957"/>
      <c r="G21" s="474">
        <f>SUM(eff_txyr)</f>
        <v>2020</v>
      </c>
      <c r="H21" s="477" t="s">
        <v>658</v>
      </c>
      <c r="I21" s="479" t="s">
        <v>565</v>
      </c>
    </row>
    <row r="22" spans="1:9" ht="15">
      <c r="A22" s="957"/>
      <c r="B22" s="957"/>
      <c r="C22" s="957"/>
      <c r="D22" s="957"/>
      <c r="E22" s="957"/>
      <c r="F22" s="957"/>
      <c r="G22" s="957"/>
      <c r="H22" s="957"/>
      <c r="I22" s="957"/>
    </row>
    <row r="23" spans="1:9" ht="15">
      <c r="A23" s="957" t="s">
        <v>659</v>
      </c>
      <c r="B23" s="957"/>
      <c r="C23" s="957"/>
      <c r="D23" s="957"/>
      <c r="E23" s="957"/>
      <c r="F23" s="957"/>
      <c r="G23" s="957"/>
      <c r="H23" s="964" t="s">
        <v>565</v>
      </c>
      <c r="I23" s="964"/>
    </row>
    <row r="24" spans="1:9" ht="15">
      <c r="A24" s="473" t="s">
        <v>660</v>
      </c>
      <c r="B24" s="473"/>
      <c r="C24" s="473"/>
      <c r="D24" s="473"/>
      <c r="E24" s="473"/>
      <c r="F24" s="473"/>
      <c r="G24" s="473"/>
      <c r="H24" s="965" t="s">
        <v>565</v>
      </c>
      <c r="I24" s="965"/>
    </row>
    <row r="25" spans="1:9" ht="15">
      <c r="A25" s="966"/>
      <c r="B25" s="966"/>
      <c r="C25" s="966"/>
      <c r="D25" s="966"/>
      <c r="E25" s="966"/>
      <c r="F25" s="966"/>
      <c r="G25" s="966"/>
      <c r="H25" s="966"/>
      <c r="I25" s="966"/>
    </row>
    <row r="26" spans="1:9" ht="15">
      <c r="A26" s="967"/>
      <c r="B26" s="967"/>
      <c r="C26" s="967"/>
      <c r="D26" s="967"/>
      <c r="E26" s="967"/>
      <c r="F26" s="967"/>
      <c r="G26" s="967"/>
      <c r="H26" s="967"/>
      <c r="I26" s="967"/>
    </row>
    <row r="27" spans="1:9" ht="15">
      <c r="A27" s="968"/>
      <c r="B27" s="968"/>
      <c r="C27" s="968"/>
      <c r="D27" s="968"/>
      <c r="E27" s="968"/>
      <c r="F27" s="968"/>
      <c r="G27" s="968"/>
      <c r="H27" s="968"/>
      <c r="I27" s="968"/>
    </row>
    <row r="28" spans="1:9" ht="15">
      <c r="A28" s="957" t="s">
        <v>657</v>
      </c>
      <c r="B28" s="957"/>
      <c r="C28" s="957"/>
      <c r="D28" s="957"/>
      <c r="E28" s="957"/>
      <c r="F28" s="957"/>
      <c r="G28" s="474">
        <f>SUM(eff_apyr)</f>
        <v>2021</v>
      </c>
      <c r="H28" s="477" t="s">
        <v>661</v>
      </c>
      <c r="I28" s="479" t="s">
        <v>565</v>
      </c>
    </row>
    <row r="29" spans="1:9" ht="15">
      <c r="A29" s="957" t="s">
        <v>662</v>
      </c>
      <c r="B29" s="957"/>
      <c r="C29" s="957"/>
      <c r="D29" s="957"/>
      <c r="E29" s="957"/>
      <c r="F29" s="957"/>
      <c r="G29" s="964" t="s">
        <v>565</v>
      </c>
      <c r="H29" s="964"/>
      <c r="I29" s="964"/>
    </row>
    <row r="30" spans="1:12" ht="15">
      <c r="A30" s="957" t="s">
        <v>663</v>
      </c>
      <c r="B30" s="957"/>
      <c r="C30" s="957"/>
      <c r="D30" s="957"/>
      <c r="E30" s="957"/>
      <c r="F30" s="957"/>
      <c r="G30" s="957"/>
      <c r="H30" s="957"/>
      <c r="I30" s="480" t="s">
        <v>565</v>
      </c>
      <c r="L30" s="481"/>
    </row>
    <row r="31" spans="1:9" ht="15">
      <c r="A31" s="966"/>
      <c r="B31" s="966"/>
      <c r="C31" s="966"/>
      <c r="D31" s="966"/>
      <c r="E31" s="966"/>
      <c r="F31" s="966"/>
      <c r="G31" s="966"/>
      <c r="H31" s="966"/>
      <c r="I31" s="966"/>
    </row>
    <row r="32" spans="1:9" ht="15">
      <c r="A32" s="970"/>
      <c r="B32" s="970"/>
      <c r="C32" s="970"/>
      <c r="D32" s="970"/>
      <c r="E32" s="970"/>
      <c r="F32" s="970"/>
      <c r="G32" s="970"/>
      <c r="H32" s="970"/>
      <c r="I32" s="970"/>
    </row>
    <row r="33" spans="1:9" ht="14.25" customHeight="1">
      <c r="A33" s="957" t="s">
        <v>664</v>
      </c>
      <c r="B33" s="957"/>
      <c r="C33" s="957"/>
      <c r="D33" s="957"/>
      <c r="E33" s="957"/>
      <c r="F33" s="957"/>
      <c r="G33" s="479" t="s">
        <v>565</v>
      </c>
      <c r="H33" s="971" t="s">
        <v>665</v>
      </c>
      <c r="I33" s="971"/>
    </row>
    <row r="34" spans="1:9" ht="13.5" customHeight="1">
      <c r="A34" s="957" t="s">
        <v>666</v>
      </c>
      <c r="B34" s="957"/>
      <c r="C34" s="957"/>
      <c r="D34" s="957"/>
      <c r="E34" s="957"/>
      <c r="F34" s="957"/>
      <c r="G34" s="964" t="s">
        <v>565</v>
      </c>
      <c r="H34" s="964"/>
      <c r="I34" s="964"/>
    </row>
    <row r="35" spans="1:9" ht="15">
      <c r="A35" s="957"/>
      <c r="B35" s="957"/>
      <c r="C35" s="957"/>
      <c r="D35" s="957"/>
      <c r="E35" s="957"/>
      <c r="F35" s="957"/>
      <c r="G35" s="957"/>
      <c r="H35" s="957"/>
      <c r="I35" s="957"/>
    </row>
    <row r="36" spans="1:9" ht="15" customHeight="1">
      <c r="A36" s="957" t="s">
        <v>667</v>
      </c>
      <c r="B36" s="957"/>
      <c r="C36" s="957"/>
      <c r="D36" s="957"/>
      <c r="E36" s="957"/>
      <c r="F36" s="957"/>
      <c r="G36" s="957"/>
      <c r="H36" s="957"/>
      <c r="I36" s="957"/>
    </row>
    <row r="37" spans="1:9" ht="15">
      <c r="A37" s="957"/>
      <c r="B37" s="957"/>
      <c r="C37" s="957"/>
      <c r="D37" s="957"/>
      <c r="E37" s="957"/>
      <c r="F37" s="957"/>
      <c r="G37" s="957"/>
      <c r="H37" s="957"/>
      <c r="I37" s="957"/>
    </row>
    <row r="38" spans="1:9" ht="15">
      <c r="A38" s="971" t="s">
        <v>668</v>
      </c>
      <c r="B38" s="971"/>
      <c r="C38" s="971"/>
      <c r="D38" s="971"/>
      <c r="E38" s="971"/>
      <c r="F38" s="971"/>
      <c r="G38" s="971"/>
      <c r="H38" s="971"/>
      <c r="I38" s="971"/>
    </row>
    <row r="39" spans="1:9" ht="15">
      <c r="A39" s="957"/>
      <c r="B39" s="957"/>
      <c r="C39" s="957"/>
      <c r="D39" s="957"/>
      <c r="E39" s="957"/>
      <c r="F39" s="957"/>
      <c r="G39" s="957"/>
      <c r="H39" s="957"/>
      <c r="I39" s="957"/>
    </row>
    <row r="40" spans="1:9" ht="14.25">
      <c r="A40" s="972" t="s">
        <v>669</v>
      </c>
      <c r="B40" s="972"/>
      <c r="C40" s="972"/>
      <c r="D40" s="972"/>
      <c r="E40" s="972"/>
      <c r="F40" s="972"/>
      <c r="G40" s="972"/>
      <c r="H40" s="972"/>
      <c r="I40" s="972"/>
    </row>
    <row r="41" spans="1:9" ht="15">
      <c r="A41" s="473" t="s">
        <v>604</v>
      </c>
      <c r="B41" s="476"/>
      <c r="C41" s="473" t="s">
        <v>670</v>
      </c>
      <c r="D41" s="476"/>
      <c r="E41" s="473" t="s">
        <v>671</v>
      </c>
      <c r="F41" s="476"/>
      <c r="G41" s="477" t="s">
        <v>672</v>
      </c>
      <c r="H41" s="476"/>
      <c r="I41" s="473" t="s">
        <v>673</v>
      </c>
    </row>
    <row r="42" spans="1:9" ht="15">
      <c r="A42" s="957" t="s">
        <v>674</v>
      </c>
      <c r="B42" s="957"/>
      <c r="C42" s="957"/>
      <c r="D42" s="957"/>
      <c r="E42" s="957"/>
      <c r="F42" s="957"/>
      <c r="G42" s="957"/>
      <c r="H42" s="957"/>
      <c r="I42" s="957"/>
    </row>
    <row r="43" spans="1:13" ht="15">
      <c r="A43" s="957" t="s">
        <v>675</v>
      </c>
      <c r="B43" s="969"/>
      <c r="C43" s="969"/>
      <c r="D43" s="969"/>
      <c r="E43" s="969"/>
      <c r="F43" s="969"/>
      <c r="G43" s="969"/>
      <c r="H43" s="969"/>
      <c r="I43" s="969"/>
      <c r="J43" s="232"/>
      <c r="K43" s="232"/>
      <c r="L43" s="232"/>
      <c r="M43" s="232"/>
    </row>
    <row r="44" spans="1:9" ht="15">
      <c r="A44" s="966"/>
      <c r="B44" s="966"/>
      <c r="C44" s="966"/>
      <c r="D44" s="966"/>
      <c r="E44" s="966"/>
      <c r="F44" s="966"/>
      <c r="G44" s="966"/>
      <c r="H44" s="966"/>
      <c r="I44" s="966"/>
    </row>
    <row r="45" spans="1:9" ht="15">
      <c r="A45" s="970"/>
      <c r="B45" s="970"/>
      <c r="C45" s="970"/>
      <c r="D45" s="970"/>
      <c r="E45" s="970"/>
      <c r="F45" s="970"/>
      <c r="G45" s="970"/>
      <c r="H45" s="970"/>
      <c r="I45" s="970"/>
    </row>
    <row r="46" spans="1:9" ht="15">
      <c r="A46" s="957" t="s">
        <v>676</v>
      </c>
      <c r="B46" s="957"/>
      <c r="C46" s="957"/>
      <c r="D46" s="957"/>
      <c r="E46" s="957"/>
      <c r="F46" s="957"/>
      <c r="G46" s="957"/>
      <c r="H46" s="957"/>
      <c r="I46" s="957"/>
    </row>
    <row r="47" spans="1:9" ht="15">
      <c r="A47" s="957"/>
      <c r="B47" s="957"/>
      <c r="C47" s="957"/>
      <c r="D47" s="957"/>
      <c r="E47" s="957"/>
      <c r="F47" s="957"/>
      <c r="G47" s="957"/>
      <c r="H47" s="957"/>
      <c r="I47" s="957"/>
    </row>
    <row r="48" spans="1:9" ht="15">
      <c r="A48" s="957" t="s">
        <v>677</v>
      </c>
      <c r="B48" s="957"/>
      <c r="C48" s="957"/>
      <c r="D48" s="957"/>
      <c r="E48" s="957"/>
      <c r="F48" s="957"/>
      <c r="G48" s="957"/>
      <c r="H48" s="957"/>
      <c r="I48" s="957"/>
    </row>
    <row r="49" spans="1:9" ht="15">
      <c r="A49" s="957" t="s">
        <v>678</v>
      </c>
      <c r="B49" s="957"/>
      <c r="C49" s="957"/>
      <c r="D49" s="957"/>
      <c r="E49" s="957"/>
      <c r="F49" s="957"/>
      <c r="G49" s="957"/>
      <c r="H49" s="957"/>
      <c r="I49" s="957"/>
    </row>
    <row r="50" spans="1:9" ht="15">
      <c r="A50" s="973" t="s">
        <v>679</v>
      </c>
      <c r="B50" s="973"/>
      <c r="C50" s="973"/>
      <c r="D50" s="973"/>
      <c r="E50" s="973"/>
      <c r="F50" s="973"/>
      <c r="G50" s="973"/>
      <c r="H50" s="973"/>
      <c r="I50" s="973"/>
    </row>
    <row r="51" spans="1:9" ht="14.25">
      <c r="A51" s="974" t="s">
        <v>680</v>
      </c>
      <c r="B51" s="974"/>
      <c r="C51" s="974"/>
      <c r="D51" s="974"/>
      <c r="E51" s="974"/>
      <c r="F51" s="974"/>
      <c r="G51" s="974"/>
      <c r="H51" s="974"/>
      <c r="I51" s="974"/>
    </row>
    <row r="52" spans="1:9" ht="15">
      <c r="A52" s="973" t="s">
        <v>681</v>
      </c>
      <c r="B52" s="973"/>
      <c r="C52" s="973"/>
      <c r="D52" s="973"/>
      <c r="E52" s="973"/>
      <c r="F52" s="973"/>
      <c r="G52" s="973"/>
      <c r="H52" s="973"/>
      <c r="I52" s="973"/>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3" customWidth="1"/>
    <col min="2" max="2" width="11" style="3" customWidth="1"/>
    <col min="3" max="3" width="12.5" style="3" customWidth="1"/>
    <col min="4" max="4" width="19.83203125" style="3" customWidth="1"/>
    <col min="5" max="5" width="5.5" style="3" customWidth="1"/>
    <col min="6" max="6" width="22.66015625" style="3" customWidth="1"/>
    <col min="7" max="7" width="16" style="3" customWidth="1"/>
    <col min="8" max="8" width="7" style="3" customWidth="1"/>
    <col min="9" max="9" width="15.66015625" style="3" customWidth="1"/>
    <col min="10" max="16384" width="9.33203125" style="3" customWidth="1"/>
  </cols>
  <sheetData>
    <row r="1" spans="1:9" ht="15">
      <c r="A1" s="973" t="s">
        <v>682</v>
      </c>
      <c r="B1" s="973"/>
      <c r="C1" s="973"/>
      <c r="D1" s="973"/>
      <c r="E1" s="973"/>
      <c r="F1" s="973"/>
      <c r="G1" s="973"/>
      <c r="H1" s="973"/>
      <c r="I1" s="973"/>
    </row>
    <row r="2" spans="1:9" ht="33">
      <c r="A2" s="978" t="s">
        <v>683</v>
      </c>
      <c r="B2" s="978"/>
      <c r="C2" s="978"/>
      <c r="D2" s="978"/>
      <c r="E2" s="978"/>
      <c r="F2" s="978"/>
      <c r="G2" s="978"/>
      <c r="H2" s="978"/>
      <c r="I2" s="978"/>
    </row>
    <row r="3" spans="1:9" ht="12.75">
      <c r="A3" s="975"/>
      <c r="B3" s="975"/>
      <c r="C3" s="975"/>
      <c r="D3" s="975"/>
      <c r="E3" s="975"/>
      <c r="F3" s="975"/>
      <c r="G3" s="975"/>
      <c r="H3" s="975"/>
      <c r="I3" s="975"/>
    </row>
    <row r="4" spans="1:9" ht="12.75">
      <c r="A4" s="3" t="s">
        <v>604</v>
      </c>
      <c r="B4" s="976" t="str">
        <f>(eff_desc)</f>
        <v>HBO-BOOKER HOSPITAL DISTRICT (2021)</v>
      </c>
      <c r="C4" s="976"/>
      <c r="D4" s="976"/>
      <c r="E4" s="976"/>
      <c r="F4" s="976"/>
      <c r="G4" s="976"/>
      <c r="H4" s="976"/>
      <c r="I4" s="976"/>
    </row>
    <row r="5" spans="1:9" ht="12.75">
      <c r="A5" s="975" t="s">
        <v>684</v>
      </c>
      <c r="B5" s="975"/>
      <c r="C5" s="975"/>
      <c r="D5" s="975"/>
      <c r="E5" s="975"/>
      <c r="F5" s="975"/>
      <c r="G5" s="975"/>
      <c r="H5" s="975"/>
      <c r="I5" s="975"/>
    </row>
    <row r="6" spans="1:9" ht="12.75">
      <c r="A6" s="484"/>
      <c r="B6" s="484"/>
      <c r="C6" s="484"/>
      <c r="D6" s="484"/>
      <c r="E6" s="484"/>
      <c r="F6" s="484"/>
      <c r="G6" s="484"/>
      <c r="H6" s="484"/>
      <c r="I6" s="484"/>
    </row>
    <row r="7" spans="1:9" ht="15">
      <c r="A7" s="960" t="s">
        <v>685</v>
      </c>
      <c r="B7" s="960"/>
      <c r="C7" s="960"/>
      <c r="D7" s="475"/>
      <c r="E7" s="484" t="s">
        <v>686</v>
      </c>
      <c r="F7" s="486"/>
      <c r="G7" s="960" t="s">
        <v>687</v>
      </c>
      <c r="H7" s="960"/>
      <c r="I7" s="960"/>
    </row>
    <row r="8" spans="1:9" ht="12.75">
      <c r="A8" s="975"/>
      <c r="B8" s="975"/>
      <c r="C8" s="975"/>
      <c r="D8" s="487" t="s">
        <v>688</v>
      </c>
      <c r="E8" s="488"/>
      <c r="F8" s="488" t="s">
        <v>689</v>
      </c>
      <c r="G8" s="975"/>
      <c r="H8" s="975"/>
      <c r="I8" s="975"/>
    </row>
    <row r="9" spans="1:9" ht="12.75">
      <c r="A9" s="483"/>
      <c r="B9" s="483"/>
      <c r="C9" s="483"/>
      <c r="D9" s="483"/>
      <c r="E9" s="488"/>
      <c r="F9" s="489"/>
      <c r="G9" s="483"/>
      <c r="H9" s="483"/>
      <c r="I9" s="483"/>
    </row>
    <row r="10" spans="1:9" ht="12.75">
      <c r="A10" s="960" t="s">
        <v>690</v>
      </c>
      <c r="B10" s="960"/>
      <c r="C10" s="960"/>
      <c r="D10" s="960"/>
      <c r="E10" s="976" t="str">
        <f>(eff_desc)</f>
        <v>HBO-BOOKER HOSPITAL DISTRICT (2021)</v>
      </c>
      <c r="F10" s="976"/>
      <c r="G10" s="976"/>
      <c r="H10" s="960" t="s">
        <v>691</v>
      </c>
      <c r="I10" s="960"/>
    </row>
    <row r="11" spans="1:9" ht="12.75">
      <c r="A11" s="975"/>
      <c r="B11" s="975"/>
      <c r="C11" s="975"/>
      <c r="D11" s="975"/>
      <c r="E11" s="977" t="s">
        <v>684</v>
      </c>
      <c r="F11" s="977"/>
      <c r="G11" s="977"/>
      <c r="H11" s="975"/>
      <c r="I11" s="975"/>
    </row>
    <row r="12" spans="1:9" ht="12.75">
      <c r="A12" s="483"/>
      <c r="B12" s="483"/>
      <c r="C12" s="483"/>
      <c r="D12" s="483"/>
      <c r="E12" s="484"/>
      <c r="F12" s="483"/>
      <c r="G12" s="483"/>
      <c r="H12" s="483"/>
      <c r="I12" s="483"/>
    </row>
    <row r="13" spans="1:9" ht="15">
      <c r="A13" s="957" t="s">
        <v>692</v>
      </c>
      <c r="B13" s="957"/>
      <c r="C13" s="957"/>
      <c r="D13" s="957"/>
      <c r="E13" s="962"/>
      <c r="F13" s="962"/>
      <c r="G13" s="962"/>
      <c r="H13" s="962"/>
      <c r="I13" s="455" t="s">
        <v>693</v>
      </c>
    </row>
    <row r="14" spans="1:9" ht="14.25">
      <c r="A14" s="959"/>
      <c r="B14" s="959"/>
      <c r="C14" s="959"/>
      <c r="D14" s="959"/>
      <c r="E14" s="960" t="s">
        <v>694</v>
      </c>
      <c r="F14" s="960"/>
      <c r="G14" s="960"/>
      <c r="H14" s="960"/>
      <c r="I14" s="960"/>
    </row>
    <row r="15" spans="1:9" ht="14.25">
      <c r="A15" s="959"/>
      <c r="B15" s="959"/>
      <c r="C15" s="959"/>
      <c r="D15" s="959"/>
      <c r="E15" s="960" t="s">
        <v>695</v>
      </c>
      <c r="F15" s="960"/>
      <c r="G15" s="960"/>
      <c r="H15" s="960"/>
      <c r="I15" s="960"/>
    </row>
    <row r="16" spans="1:9" ht="14.25">
      <c r="A16" s="472"/>
      <c r="B16" s="472"/>
      <c r="C16" s="472"/>
      <c r="D16" s="472"/>
      <c r="E16" s="485"/>
      <c r="F16" s="485"/>
      <c r="G16" s="485"/>
      <c r="H16" s="485"/>
      <c r="I16" s="485"/>
    </row>
    <row r="17" spans="1:9" ht="15">
      <c r="A17" s="960" t="s">
        <v>696</v>
      </c>
      <c r="B17" s="960"/>
      <c r="C17" s="960"/>
      <c r="D17" s="960"/>
      <c r="E17" s="960"/>
      <c r="F17" s="960"/>
      <c r="G17" s="962"/>
      <c r="H17" s="962"/>
      <c r="I17" s="962"/>
    </row>
    <row r="18" spans="1:9" ht="12.75">
      <c r="A18" s="975"/>
      <c r="B18" s="975"/>
      <c r="C18" s="975"/>
      <c r="D18" s="975"/>
      <c r="E18" s="975"/>
      <c r="F18" s="975"/>
      <c r="G18" s="977" t="s">
        <v>697</v>
      </c>
      <c r="H18" s="977"/>
      <c r="I18" s="977"/>
    </row>
    <row r="19" spans="1:9" ht="12.75">
      <c r="A19" s="483"/>
      <c r="B19" s="483"/>
      <c r="C19" s="483"/>
      <c r="D19" s="483"/>
      <c r="E19" s="483"/>
      <c r="F19" s="483"/>
      <c r="G19" s="483"/>
      <c r="H19" s="483"/>
      <c r="I19" s="483"/>
    </row>
    <row r="20" spans="1:9" ht="15">
      <c r="A20" s="960" t="s">
        <v>698</v>
      </c>
      <c r="B20" s="960"/>
      <c r="C20" s="960"/>
      <c r="D20" s="960"/>
      <c r="E20" s="962"/>
      <c r="F20" s="962"/>
      <c r="G20" s="962"/>
      <c r="H20" s="962"/>
      <c r="I20" s="489" t="s">
        <v>699</v>
      </c>
    </row>
    <row r="21" spans="1:9" ht="14.25">
      <c r="A21" s="959"/>
      <c r="B21" s="959"/>
      <c r="C21" s="959"/>
      <c r="D21" s="959"/>
      <c r="E21" s="977" t="s">
        <v>700</v>
      </c>
      <c r="F21" s="977"/>
      <c r="G21" s="977"/>
      <c r="H21" s="977"/>
      <c r="I21" s="490"/>
    </row>
    <row r="22" spans="1:9" ht="12.75">
      <c r="A22" s="975"/>
      <c r="B22" s="975"/>
      <c r="C22" s="975"/>
      <c r="D22" s="975"/>
      <c r="E22" s="975" t="s">
        <v>701</v>
      </c>
      <c r="F22" s="975"/>
      <c r="G22" s="975"/>
      <c r="H22" s="975"/>
      <c r="I22" s="488"/>
    </row>
    <row r="23" spans="1:9" ht="12.75">
      <c r="A23" s="483"/>
      <c r="B23" s="483"/>
      <c r="C23" s="483"/>
      <c r="D23" s="483"/>
      <c r="E23" s="484"/>
      <c r="F23" s="483"/>
      <c r="G23" s="483"/>
      <c r="H23" s="483"/>
      <c r="I23" s="488"/>
    </row>
    <row r="24" spans="1:9" ht="15">
      <c r="A24" s="489" t="s">
        <v>702</v>
      </c>
      <c r="B24" s="488"/>
      <c r="C24" s="488"/>
      <c r="D24" s="484"/>
      <c r="E24" s="488"/>
      <c r="F24" s="488"/>
      <c r="G24" s="962"/>
      <c r="H24" s="962"/>
      <c r="I24" s="962"/>
    </row>
    <row r="25" spans="1:9" ht="12.75">
      <c r="A25" s="975"/>
      <c r="B25" s="975"/>
      <c r="C25" s="975"/>
      <c r="D25" s="975"/>
      <c r="E25" s="975"/>
      <c r="F25" s="975"/>
      <c r="G25" s="977" t="s">
        <v>703</v>
      </c>
      <c r="H25" s="977"/>
      <c r="I25" s="977"/>
    </row>
    <row r="26" spans="1:9" ht="12.75">
      <c r="A26" s="484"/>
      <c r="B26" s="484"/>
      <c r="C26" s="484"/>
      <c r="D26" s="484"/>
      <c r="E26" s="484"/>
      <c r="F26" s="484"/>
      <c r="G26" s="484"/>
      <c r="H26" s="484"/>
      <c r="I26" s="484"/>
    </row>
    <row r="27" spans="1:9" ht="12.75">
      <c r="A27" s="960" t="s">
        <v>704</v>
      </c>
      <c r="B27" s="960"/>
      <c r="C27" s="960"/>
      <c r="D27" s="960"/>
      <c r="E27" s="960"/>
      <c r="F27" s="960"/>
      <c r="G27" s="960"/>
      <c r="H27" s="960"/>
      <c r="I27" s="960"/>
    </row>
    <row r="28" spans="1:9" ht="15">
      <c r="A28" s="960" t="s">
        <v>705</v>
      </c>
      <c r="B28" s="960"/>
      <c r="C28" s="962"/>
      <c r="D28" s="962"/>
      <c r="E28" s="962"/>
      <c r="F28" s="962"/>
      <c r="G28" s="962"/>
      <c r="H28" s="962"/>
      <c r="I28" s="489" t="s">
        <v>699</v>
      </c>
    </row>
    <row r="29" spans="1:9" ht="12.75">
      <c r="A29" s="975"/>
      <c r="B29" s="975"/>
      <c r="C29" s="960" t="s">
        <v>706</v>
      </c>
      <c r="D29" s="960"/>
      <c r="E29" s="960"/>
      <c r="F29" s="960"/>
      <c r="G29" s="960"/>
      <c r="H29" s="960"/>
      <c r="I29" s="960"/>
    </row>
    <row r="30" spans="1:9" ht="12.75">
      <c r="A30" s="975"/>
      <c r="B30" s="975"/>
      <c r="C30" s="975" t="s">
        <v>707</v>
      </c>
      <c r="D30" s="975"/>
      <c r="E30" s="975"/>
      <c r="F30" s="975"/>
      <c r="G30" s="975"/>
      <c r="H30" s="975"/>
      <c r="I30" s="488"/>
    </row>
    <row r="31" spans="1:9" ht="12.75">
      <c r="A31" s="483"/>
      <c r="B31" s="483"/>
      <c r="C31" s="484"/>
      <c r="D31" s="483"/>
      <c r="E31" s="483"/>
      <c r="F31" s="483"/>
      <c r="G31" s="483"/>
      <c r="H31" s="483"/>
      <c r="I31" s="488"/>
    </row>
    <row r="32" spans="1:9" ht="15">
      <c r="A32" s="960" t="s">
        <v>702</v>
      </c>
      <c r="B32" s="960"/>
      <c r="C32" s="960"/>
      <c r="D32" s="960"/>
      <c r="E32" s="960"/>
      <c r="F32" s="960"/>
      <c r="G32" s="962"/>
      <c r="H32" s="962"/>
      <c r="I32" s="962"/>
    </row>
    <row r="33" spans="1:9" ht="12.75">
      <c r="A33" s="975"/>
      <c r="B33" s="975"/>
      <c r="C33" s="975"/>
      <c r="D33" s="975"/>
      <c r="E33" s="975"/>
      <c r="F33" s="975"/>
      <c r="G33" s="977" t="s">
        <v>703</v>
      </c>
      <c r="H33" s="977"/>
      <c r="I33" s="977"/>
    </row>
    <row r="34" spans="1:9" ht="12.75">
      <c r="A34" s="483"/>
      <c r="B34" s="483"/>
      <c r="C34" s="483"/>
      <c r="D34" s="483"/>
      <c r="E34" s="483"/>
      <c r="F34" s="483"/>
      <c r="G34" s="483"/>
      <c r="H34" s="483"/>
      <c r="I34" s="483"/>
    </row>
    <row r="35" spans="1:9" ht="12.75">
      <c r="A35" s="960" t="s">
        <v>708</v>
      </c>
      <c r="B35" s="960"/>
      <c r="C35" s="960"/>
      <c r="D35" s="960"/>
      <c r="E35" s="960"/>
      <c r="F35" s="960"/>
      <c r="G35" s="960"/>
      <c r="H35" s="960"/>
      <c r="I35" s="960"/>
    </row>
    <row r="36" spans="1:9" ht="15">
      <c r="A36" s="960" t="s">
        <v>705</v>
      </c>
      <c r="B36" s="960"/>
      <c r="C36" s="962"/>
      <c r="D36" s="962"/>
      <c r="E36" s="962"/>
      <c r="F36" s="962"/>
      <c r="G36" s="962"/>
      <c r="H36" s="962"/>
      <c r="I36" s="489" t="s">
        <v>699</v>
      </c>
    </row>
    <row r="37" spans="1:9" ht="12.75">
      <c r="A37" s="975"/>
      <c r="B37" s="975"/>
      <c r="C37" s="977" t="s">
        <v>709</v>
      </c>
      <c r="D37" s="977"/>
      <c r="E37" s="977"/>
      <c r="F37" s="977"/>
      <c r="G37" s="977"/>
      <c r="H37" s="977"/>
      <c r="I37" s="488"/>
    </row>
    <row r="38" spans="1:9" ht="12.75">
      <c r="A38" s="975"/>
      <c r="B38" s="975"/>
      <c r="C38" s="975" t="s">
        <v>710</v>
      </c>
      <c r="D38" s="975"/>
      <c r="E38" s="975"/>
      <c r="F38" s="975"/>
      <c r="G38" s="975"/>
      <c r="H38" s="975"/>
      <c r="I38" s="488"/>
    </row>
    <row r="39" spans="1:9" ht="12.75">
      <c r="A39" s="484"/>
      <c r="B39" s="484"/>
      <c r="C39" s="484"/>
      <c r="D39" s="483"/>
      <c r="E39" s="483"/>
      <c r="F39" s="483"/>
      <c r="G39" s="483"/>
      <c r="H39" s="483"/>
      <c r="I39" s="488"/>
    </row>
    <row r="40" spans="1:9" ht="15">
      <c r="A40" s="489" t="s">
        <v>604</v>
      </c>
      <c r="B40" s="962"/>
      <c r="C40" s="962"/>
      <c r="D40" s="962"/>
      <c r="E40" s="962"/>
      <c r="F40" s="962"/>
      <c r="G40" s="960" t="s">
        <v>711</v>
      </c>
      <c r="H40" s="960"/>
      <c r="I40" s="960"/>
    </row>
    <row r="41" spans="1:9" ht="12.75">
      <c r="A41" s="488"/>
      <c r="B41" s="977" t="s">
        <v>712</v>
      </c>
      <c r="C41" s="977"/>
      <c r="D41" s="977"/>
      <c r="E41" s="977"/>
      <c r="F41" s="977"/>
      <c r="G41" s="975"/>
      <c r="H41" s="975"/>
      <c r="I41" s="975"/>
    </row>
    <row r="42" spans="1:9" ht="12.75">
      <c r="A42" s="488"/>
      <c r="B42" s="484"/>
      <c r="C42" s="483"/>
      <c r="D42" s="483"/>
      <c r="E42" s="483"/>
      <c r="F42" s="483"/>
      <c r="G42" s="483"/>
      <c r="H42" s="483"/>
      <c r="I42" s="483"/>
    </row>
    <row r="43" spans="1:13" ht="12.75">
      <c r="A43" s="960" t="s">
        <v>713</v>
      </c>
      <c r="B43" s="981"/>
      <c r="C43" s="981"/>
      <c r="D43" s="981"/>
      <c r="E43" s="981"/>
      <c r="F43" s="981"/>
      <c r="G43" s="979">
        <f>(dateofmeeting)</f>
        <v>0</v>
      </c>
      <c r="H43" s="979"/>
      <c r="I43" s="979"/>
      <c r="J43" s="232"/>
      <c r="K43" s="232"/>
      <c r="L43" s="232"/>
      <c r="M43" s="232"/>
    </row>
    <row r="44" spans="1:9" ht="12.75">
      <c r="A44" s="975"/>
      <c r="B44" s="975"/>
      <c r="C44" s="975"/>
      <c r="D44" s="975"/>
      <c r="E44" s="975"/>
      <c r="F44" s="975"/>
      <c r="G44" s="977" t="s">
        <v>714</v>
      </c>
      <c r="H44" s="977"/>
      <c r="I44" s="977"/>
    </row>
    <row r="45" spans="1:9" ht="12.75">
      <c r="A45" s="483"/>
      <c r="B45" s="483"/>
      <c r="C45" s="483"/>
      <c r="D45" s="483"/>
      <c r="E45" s="483"/>
      <c r="F45" s="483"/>
      <c r="G45" s="484"/>
      <c r="H45" s="483"/>
      <c r="I45" s="483"/>
    </row>
    <row r="46" spans="1:9" ht="12.75">
      <c r="A46" s="485" t="s">
        <v>715</v>
      </c>
      <c r="B46" s="976">
        <f>(meetingplace)</f>
        <v>0</v>
      </c>
      <c r="C46" s="976"/>
      <c r="D46" s="976"/>
      <c r="E46" s="976"/>
      <c r="F46" s="976"/>
      <c r="G46" s="976"/>
      <c r="H46" s="976"/>
      <c r="I46" s="976"/>
    </row>
    <row r="47" spans="1:9" ht="12.75">
      <c r="A47" s="483"/>
      <c r="B47" s="977" t="s">
        <v>716</v>
      </c>
      <c r="C47" s="977"/>
      <c r="D47" s="977"/>
      <c r="E47" s="977"/>
      <c r="F47" s="977"/>
      <c r="G47" s="977"/>
      <c r="H47" s="977"/>
      <c r="I47" s="977"/>
    </row>
    <row r="48" spans="1:9" ht="12.75">
      <c r="A48" s="483"/>
      <c r="B48" s="484"/>
      <c r="C48" s="483"/>
      <c r="D48" s="483"/>
      <c r="E48" s="483"/>
      <c r="F48" s="483"/>
      <c r="G48" s="483"/>
      <c r="H48" s="483"/>
      <c r="I48" s="483"/>
    </row>
    <row r="49" spans="1:9" ht="12.75">
      <c r="A49" s="485" t="s">
        <v>715</v>
      </c>
      <c r="B49" s="976">
        <f>(timeofmeeting)</f>
        <v>0</v>
      </c>
      <c r="C49" s="976"/>
      <c r="D49" s="976"/>
      <c r="E49" s="976"/>
      <c r="F49" s="483"/>
      <c r="G49" s="484"/>
      <c r="H49" s="483"/>
      <c r="I49" s="483"/>
    </row>
    <row r="50" spans="1:9" ht="12.75">
      <c r="A50" s="483"/>
      <c r="B50" s="977" t="s">
        <v>717</v>
      </c>
      <c r="C50" s="977"/>
      <c r="D50" s="977"/>
      <c r="E50" s="977"/>
      <c r="F50" s="483"/>
      <c r="G50" s="484"/>
      <c r="H50" s="483"/>
      <c r="I50" s="483"/>
    </row>
    <row r="51" spans="1:9" ht="12.75">
      <c r="A51" s="483"/>
      <c r="B51" s="484"/>
      <c r="C51" s="483"/>
      <c r="D51" s="483"/>
      <c r="E51" s="483"/>
      <c r="F51" s="483"/>
      <c r="G51" s="484"/>
      <c r="H51" s="483"/>
      <c r="I51" s="483"/>
    </row>
    <row r="52" spans="1:9" ht="12.75">
      <c r="A52" s="483" t="s">
        <v>604</v>
      </c>
      <c r="B52" s="980"/>
      <c r="C52" s="980"/>
      <c r="D52" s="980"/>
      <c r="E52" s="975" t="s">
        <v>718</v>
      </c>
      <c r="F52" s="975"/>
      <c r="G52" s="975"/>
      <c r="H52" s="975"/>
      <c r="I52" s="975"/>
    </row>
    <row r="53" spans="1:9" ht="12.75">
      <c r="A53" s="483"/>
      <c r="B53" s="977" t="s">
        <v>712</v>
      </c>
      <c r="C53" s="977"/>
      <c r="D53" s="977"/>
      <c r="E53" s="483"/>
      <c r="F53" s="483"/>
      <c r="G53" s="484"/>
      <c r="H53" s="483"/>
      <c r="I53" s="483"/>
    </row>
    <row r="54" spans="1:9" ht="12.75">
      <c r="A54" s="980"/>
      <c r="B54" s="980"/>
      <c r="C54" s="980"/>
      <c r="D54" s="980"/>
      <c r="E54" s="980"/>
      <c r="F54" s="980"/>
      <c r="G54" s="980"/>
      <c r="H54" s="483"/>
      <c r="I54" s="483"/>
    </row>
    <row r="55" spans="1:9" ht="12.75">
      <c r="A55" s="977" t="s">
        <v>719</v>
      </c>
      <c r="B55" s="977"/>
      <c r="C55" s="977"/>
      <c r="D55" s="977"/>
      <c r="E55" s="977"/>
      <c r="F55" s="977"/>
      <c r="G55" s="977"/>
      <c r="H55" s="483"/>
      <c r="I55" s="483"/>
    </row>
    <row r="56" spans="1:9" ht="12.75">
      <c r="A56" s="483"/>
      <c r="B56" s="484"/>
      <c r="C56" s="483"/>
      <c r="D56" s="483"/>
      <c r="E56" s="483"/>
      <c r="F56" s="483"/>
      <c r="G56" s="484"/>
      <c r="H56" s="483"/>
      <c r="I56" s="483"/>
    </row>
    <row r="57" spans="1:9" ht="12.75">
      <c r="A57" s="960" t="s">
        <v>677</v>
      </c>
      <c r="B57" s="960"/>
      <c r="C57" s="960"/>
      <c r="D57" s="960"/>
      <c r="E57" s="960"/>
      <c r="F57" s="960"/>
      <c r="G57" s="960"/>
      <c r="H57" s="960"/>
      <c r="I57" s="960"/>
    </row>
    <row r="58" spans="1:9" ht="12.75">
      <c r="A58" s="960" t="s">
        <v>678</v>
      </c>
      <c r="B58" s="960"/>
      <c r="C58" s="960"/>
      <c r="D58" s="960"/>
      <c r="E58" s="960"/>
      <c r="F58" s="960"/>
      <c r="G58" s="960"/>
      <c r="H58" s="960"/>
      <c r="I58" s="960"/>
    </row>
    <row r="59" spans="1:9" ht="12.75">
      <c r="A59" s="958" t="s">
        <v>679</v>
      </c>
      <c r="B59" s="958"/>
      <c r="C59" s="958"/>
      <c r="D59" s="958"/>
      <c r="E59" s="958"/>
      <c r="F59" s="958"/>
      <c r="G59" s="958"/>
      <c r="H59" s="958"/>
      <c r="I59" s="958"/>
    </row>
    <row r="60" spans="1:9" ht="12.75">
      <c r="A60" s="982" t="s">
        <v>584</v>
      </c>
      <c r="B60" s="982"/>
      <c r="C60" s="982"/>
      <c r="D60" s="982"/>
      <c r="E60" s="982"/>
      <c r="F60" s="982"/>
      <c r="G60" s="982"/>
      <c r="H60" s="982"/>
      <c r="I60" s="982"/>
    </row>
    <row r="61" spans="1:9" ht="12.75">
      <c r="A61" s="958" t="s">
        <v>720</v>
      </c>
      <c r="B61" s="958"/>
      <c r="C61" s="958"/>
      <c r="D61" s="958"/>
      <c r="E61" s="958"/>
      <c r="F61" s="958"/>
      <c r="G61" s="958"/>
      <c r="H61" s="958"/>
      <c r="I61" s="958"/>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2021-08-02T00:40:31Z</cp:lastPrinted>
  <dcterms:created xsi:type="dcterms:W3CDTF">2014-05-28T09:15:51Z</dcterms:created>
  <dcterms:modified xsi:type="dcterms:W3CDTF">2021-08-02T16:03:56Z</dcterms:modified>
  <cp:category/>
  <cp:version/>
  <cp:contentType/>
  <cp:contentStatus/>
</cp:coreProperties>
</file>